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225"/>
  <workbookPr autoCompressPictures="0"/>
  <bookViews>
    <workbookView xWindow="0" yWindow="1080" windowWidth="33220" windowHeight="17900" tabRatio="500"/>
  </bookViews>
  <sheets>
    <sheet name="Ark 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9" i="1" l="1"/>
  <c r="H27" i="1"/>
  <c r="H22" i="1"/>
  <c r="H4" i="1"/>
  <c r="H11" i="1"/>
  <c r="I4" i="1"/>
  <c r="B29" i="1"/>
  <c r="I5" i="1"/>
  <c r="B20" i="1"/>
  <c r="C20" i="1"/>
  <c r="I6" i="1"/>
  <c r="I7" i="1"/>
  <c r="I8" i="1"/>
  <c r="D20" i="1"/>
  <c r="I9" i="1"/>
  <c r="I10" i="1"/>
  <c r="I11" i="1"/>
  <c r="J4" i="1"/>
  <c r="J5" i="1"/>
  <c r="B21" i="1"/>
  <c r="C21" i="1"/>
  <c r="J6" i="1"/>
  <c r="J7" i="1"/>
  <c r="J8" i="1"/>
  <c r="J9" i="1"/>
  <c r="J10" i="1"/>
  <c r="J11" i="1"/>
  <c r="K4" i="1"/>
  <c r="K5" i="1"/>
  <c r="D21" i="1"/>
  <c r="B22" i="1"/>
  <c r="C22" i="1"/>
  <c r="K6" i="1"/>
  <c r="K7" i="1"/>
  <c r="K8" i="1"/>
  <c r="K9" i="1"/>
  <c r="K10" i="1"/>
  <c r="K11" i="1"/>
  <c r="L4" i="1"/>
  <c r="L5" i="1"/>
  <c r="L6" i="1"/>
  <c r="L7" i="1"/>
  <c r="L8" i="1"/>
  <c r="L9" i="1"/>
  <c r="L10" i="1"/>
  <c r="L11" i="1"/>
  <c r="H17" i="1"/>
  <c r="H14" i="1"/>
  <c r="B28" i="1"/>
  <c r="B30" i="1"/>
  <c r="B31" i="1"/>
  <c r="B32" i="1"/>
  <c r="D22" i="1"/>
  <c r="B33" i="1"/>
  <c r="B34" i="1"/>
  <c r="B35" i="1"/>
  <c r="B25" i="1"/>
  <c r="E22" i="1"/>
  <c r="E21" i="1"/>
  <c r="E20" i="1"/>
  <c r="B14" i="1"/>
  <c r="B16" i="1"/>
  <c r="B4" i="1"/>
  <c r="B9" i="1"/>
  <c r="B11" i="1"/>
  <c r="B6" i="1"/>
</calcChain>
</file>

<file path=xl/sharedStrings.xml><?xml version="1.0" encoding="utf-8"?>
<sst xmlns="http://schemas.openxmlformats.org/spreadsheetml/2006/main" count="54" uniqueCount="40">
  <si>
    <t>Arbeidskrav 6</t>
  </si>
  <si>
    <t>Oppgave 1</t>
  </si>
  <si>
    <t>Oppgave 7</t>
  </si>
  <si>
    <t>Lønnskostnad</t>
  </si>
  <si>
    <t>Antall timer</t>
  </si>
  <si>
    <t>Virkelig lønnskostnad</t>
  </si>
  <si>
    <t>Lønnsavvik</t>
  </si>
  <si>
    <t>Nåverdi</t>
  </si>
  <si>
    <t>Oppgave 2</t>
  </si>
  <si>
    <t>Antall timer budsjettert</t>
  </si>
  <si>
    <t>Antall timer realisert</t>
  </si>
  <si>
    <t>Tidssavik i kroner</t>
  </si>
  <si>
    <t>Oppgave 3</t>
  </si>
  <si>
    <t>Realisert timesats</t>
  </si>
  <si>
    <t>Budsjettert timesats</t>
  </si>
  <si>
    <t>Lønnssatsavvik</t>
  </si>
  <si>
    <t>Oppgave 4</t>
  </si>
  <si>
    <t>År</t>
  </si>
  <si>
    <t>Restlån</t>
  </si>
  <si>
    <t>Renter</t>
  </si>
  <si>
    <t>Avdrag</t>
  </si>
  <si>
    <t>Termingebyr</t>
  </si>
  <si>
    <t>Oppgave 5</t>
  </si>
  <si>
    <t>Skattefordel</t>
  </si>
  <si>
    <t>Oppgave 6</t>
  </si>
  <si>
    <t>Avskrivninger</t>
  </si>
  <si>
    <t>Skattepliktig inntekt</t>
  </si>
  <si>
    <t>Skatt (28%)</t>
  </si>
  <si>
    <t>Prosjektet KS til EK</t>
  </si>
  <si>
    <t>Inntekt</t>
  </si>
  <si>
    <t>Avkastningskrav</t>
  </si>
  <si>
    <t>Oppgave 8</t>
  </si>
  <si>
    <t>Internrente</t>
  </si>
  <si>
    <t>Oppgave 9</t>
  </si>
  <si>
    <t>Utleiepris p.a.</t>
  </si>
  <si>
    <t>Salgsverdi</t>
  </si>
  <si>
    <t>Oppgave 10</t>
  </si>
  <si>
    <t>Nominell rente</t>
  </si>
  <si>
    <t>Inflasjon</t>
  </si>
  <si>
    <t>Realavkastning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</si>
</sst>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#,##0.###############"/>
    <numFmt numFmtId="168" formatCode="_-* #,##0_-;\-* #,##0_-;_-* &quot;-&quot;??_-;_-@_-"/>
  </numFmts>
  <fonts count="7" x14ac:knownFonts="1">
    <font>
      <sz val="10"/>
      <color rgb="FF000000"/>
      <name val="Arial"/>
    </font>
    <font>
      <sz val="10"/>
      <color rgb="FF000000"/>
      <name val="Arial"/>
    </font>
    <font>
      <b/>
      <sz val="12"/>
      <color rgb="FF000000"/>
      <name val="Calibri"/>
    </font>
    <font>
      <sz val="12"/>
      <color rgb="FF000000"/>
      <name val="Calibri"/>
    </font>
    <font>
      <b/>
      <sz val="16"/>
      <color rgb="FF000000"/>
      <name val="Calibri"/>
    </font>
    <font>
      <u/>
      <sz val="10"/>
      <color theme="10"/>
      <name val="Arial"/>
    </font>
    <font>
      <u/>
      <sz val="10"/>
      <color theme="11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2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35"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3" fontId="3" fillId="0" borderId="0" xfId="0" applyNumberFormat="1" applyFont="1" applyAlignment="1">
      <alignment wrapText="1"/>
    </xf>
    <xf numFmtId="164" fontId="3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4" fontId="3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0" fontId="4" fillId="0" borderId="0" xfId="0" applyFont="1" applyAlignment="1">
      <alignment horizontal="center" wrapText="1"/>
    </xf>
    <xf numFmtId="168" fontId="3" fillId="0" borderId="0" xfId="1" applyNumberFormat="1" applyFont="1" applyAlignment="1">
      <alignment wrapText="1"/>
    </xf>
    <xf numFmtId="168" fontId="2" fillId="0" borderId="0" xfId="1" applyNumberFormat="1" applyFont="1" applyAlignment="1">
      <alignment wrapText="1"/>
    </xf>
    <xf numFmtId="168" fontId="2" fillId="0" borderId="0" xfId="1" applyNumberFormat="1" applyFont="1" applyAlignment="1">
      <alignment horizontal="center" wrapText="1"/>
    </xf>
    <xf numFmtId="168" fontId="3" fillId="0" borderId="0" xfId="1" applyNumberFormat="1" applyFont="1" applyAlignment="1">
      <alignment horizontal="center" wrapText="1"/>
    </xf>
    <xf numFmtId="0" fontId="3" fillId="0" borderId="0" xfId="0" applyFont="1" applyBorder="1" applyAlignment="1">
      <alignment wrapText="1"/>
    </xf>
    <xf numFmtId="168" fontId="3" fillId="0" borderId="0" xfId="1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168" fontId="3" fillId="0" borderId="1" xfId="1" applyNumberFormat="1" applyFont="1" applyBorder="1" applyAlignment="1">
      <alignment wrapText="1"/>
    </xf>
    <xf numFmtId="0" fontId="3" fillId="0" borderId="2" xfId="0" applyFont="1" applyBorder="1" applyAlignment="1">
      <alignment wrapText="1"/>
    </xf>
    <xf numFmtId="168" fontId="3" fillId="0" borderId="2" xfId="1" applyNumberFormat="1" applyFont="1" applyBorder="1" applyAlignment="1">
      <alignment wrapText="1"/>
    </xf>
    <xf numFmtId="0" fontId="2" fillId="0" borderId="3" xfId="0" applyFont="1" applyBorder="1" applyAlignment="1">
      <alignment wrapText="1"/>
    </xf>
    <xf numFmtId="168" fontId="2" fillId="0" borderId="3" xfId="1" applyNumberFormat="1" applyFont="1" applyBorder="1" applyAlignment="1">
      <alignment wrapText="1"/>
    </xf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wrapText="1"/>
    </xf>
    <xf numFmtId="168" fontId="3" fillId="0" borderId="0" xfId="1" applyNumberFormat="1" applyFont="1"/>
    <xf numFmtId="168" fontId="3" fillId="0" borderId="2" xfId="1" applyNumberFormat="1" applyFont="1" applyBorder="1"/>
    <xf numFmtId="168" fontId="3" fillId="0" borderId="3" xfId="1" applyNumberFormat="1" applyFont="1" applyBorder="1"/>
    <xf numFmtId="9" fontId="3" fillId="0" borderId="0" xfId="0" applyNumberFormat="1" applyFont="1"/>
    <xf numFmtId="0" fontId="2" fillId="0" borderId="0" xfId="0" applyFont="1"/>
    <xf numFmtId="9" fontId="3" fillId="0" borderId="0" xfId="2" applyFont="1"/>
    <xf numFmtId="9" fontId="3" fillId="0" borderId="0" xfId="2" applyFont="1" applyAlignment="1">
      <alignment wrapText="1"/>
    </xf>
    <xf numFmtId="10" fontId="3" fillId="0" borderId="0" xfId="2" applyNumberFormat="1" applyFont="1" applyAlignment="1">
      <alignment wrapText="1"/>
    </xf>
    <xf numFmtId="168" fontId="2" fillId="0" borderId="0" xfId="1" applyNumberFormat="1" applyFont="1"/>
    <xf numFmtId="9" fontId="2" fillId="0" borderId="0" xfId="0" applyNumberFormat="1" applyFont="1"/>
    <xf numFmtId="168" fontId="2" fillId="0" borderId="0" xfId="0" applyNumberFormat="1" applyFont="1"/>
  </cellXfs>
  <cellStyles count="29">
    <cellStyle name="Comma" xfId="1" builtinId="3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Normal" xfId="0" builtinId="0"/>
    <cellStyle name="Percent" xfId="2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abSelected="1" workbookViewId="0">
      <selection activeCell="J13" sqref="J13"/>
    </sheetView>
  </sheetViews>
  <sheetFormatPr baseColWidth="10" defaultColWidth="17.1640625" defaultRowHeight="15" customHeight="1" x14ac:dyDescent="0"/>
  <cols>
    <col min="1" max="1" width="24.1640625" style="2" customWidth="1"/>
    <col min="2" max="16384" width="17.1640625" style="2"/>
  </cols>
  <sheetData>
    <row r="1" spans="1:13" ht="20" customHeight="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3" ht="15" customHeight="1">
      <c r="A2" s="1" t="s">
        <v>1</v>
      </c>
      <c r="B2" s="1"/>
      <c r="G2" s="21" t="s">
        <v>2</v>
      </c>
      <c r="H2" s="21"/>
      <c r="I2" s="22"/>
      <c r="J2" s="22"/>
      <c r="K2" s="22"/>
      <c r="L2" s="22"/>
    </row>
    <row r="3" spans="1:13" ht="15" customHeight="1">
      <c r="A3" s="2" t="s">
        <v>3</v>
      </c>
      <c r="B3" s="9">
        <v>150</v>
      </c>
      <c r="H3" s="22">
        <v>0</v>
      </c>
      <c r="I3" s="22">
        <v>1</v>
      </c>
      <c r="J3" s="22">
        <v>2</v>
      </c>
      <c r="K3" s="22">
        <v>3</v>
      </c>
      <c r="L3" s="22">
        <v>4</v>
      </c>
      <c r="M3" s="22"/>
    </row>
    <row r="4" spans="1:13" ht="15" customHeight="1">
      <c r="A4" s="2" t="s">
        <v>4</v>
      </c>
      <c r="B4" s="9">
        <f>((1400+(100*0.75))*2)</f>
        <v>2950</v>
      </c>
      <c r="G4" s="13" t="s">
        <v>29</v>
      </c>
      <c r="H4" s="24">
        <f>-1000000</f>
        <v>-1000000</v>
      </c>
      <c r="I4" s="24">
        <f>1500000</f>
        <v>1500000</v>
      </c>
      <c r="J4" s="24">
        <f>I4*1.05</f>
        <v>1575000</v>
      </c>
      <c r="K4" s="24">
        <f>J4*1.05</f>
        <v>1653750</v>
      </c>
      <c r="L4" s="24">
        <f>K4*1.05</f>
        <v>1736437.5</v>
      </c>
    </row>
    <row r="5" spans="1:13" ht="15" customHeight="1">
      <c r="A5" s="2" t="s">
        <v>5</v>
      </c>
      <c r="B5" s="9">
        <v>523250</v>
      </c>
      <c r="G5" s="13" t="s">
        <v>25</v>
      </c>
      <c r="H5" s="24"/>
      <c r="I5" s="24">
        <f>$B$29</f>
        <v>-1250000</v>
      </c>
      <c r="J5" s="24">
        <f>$B$29</f>
        <v>-1250000</v>
      </c>
      <c r="K5" s="24">
        <f>$B$29</f>
        <v>-1250000</v>
      </c>
      <c r="L5" s="24">
        <f>$B$29</f>
        <v>-1250000</v>
      </c>
    </row>
    <row r="6" spans="1:13" ht="15" customHeight="1">
      <c r="A6" s="5" t="s">
        <v>6</v>
      </c>
      <c r="B6" s="10">
        <f>(B4*B3)-B5</f>
        <v>-80750</v>
      </c>
      <c r="G6" s="15" t="s">
        <v>19</v>
      </c>
      <c r="H6" s="24"/>
      <c r="I6" s="24">
        <f>-C20</f>
        <v>-200000</v>
      </c>
      <c r="J6" s="24">
        <f>-C21</f>
        <v>-150000</v>
      </c>
      <c r="K6" s="24">
        <f>-C22</f>
        <v>-100000</v>
      </c>
      <c r="L6" s="24">
        <f>K6+50000</f>
        <v>-50000</v>
      </c>
    </row>
    <row r="7" spans="1:13" ht="15" customHeight="1">
      <c r="B7" s="9"/>
      <c r="G7" s="17" t="s">
        <v>26</v>
      </c>
      <c r="H7" s="25"/>
      <c r="I7" s="25">
        <f>SUM(I4:I6)</f>
        <v>50000</v>
      </c>
      <c r="J7" s="25">
        <f>SUM(J4:J6)</f>
        <v>175000</v>
      </c>
      <c r="K7" s="25">
        <f>SUM(K4:K6)</f>
        <v>303750</v>
      </c>
      <c r="L7" s="25">
        <f>SUM(L4:L6)</f>
        <v>436437.5</v>
      </c>
    </row>
    <row r="8" spans="1:13" ht="15" customHeight="1">
      <c r="A8" s="1" t="s">
        <v>8</v>
      </c>
      <c r="B8" s="11"/>
      <c r="G8" s="2" t="s">
        <v>27</v>
      </c>
      <c r="H8" s="24"/>
      <c r="I8" s="24">
        <f>-I7*28%</f>
        <v>-14000.000000000002</v>
      </c>
      <c r="J8" s="24">
        <f>-J7*28%</f>
        <v>-49000.000000000007</v>
      </c>
      <c r="K8" s="24">
        <f>-K7*28%</f>
        <v>-85050.000000000015</v>
      </c>
      <c r="L8" s="24">
        <f>-L7*28%</f>
        <v>-122202.50000000001</v>
      </c>
    </row>
    <row r="9" spans="1:13" ht="15" customHeight="1">
      <c r="A9" s="2" t="s">
        <v>9</v>
      </c>
      <c r="B9" s="9">
        <f>B4</f>
        <v>2950</v>
      </c>
      <c r="G9" s="2" t="s">
        <v>20</v>
      </c>
      <c r="H9" s="24"/>
      <c r="I9" s="24">
        <f>-$D$20</f>
        <v>-1000000</v>
      </c>
      <c r="J9" s="24">
        <f>-$D$20</f>
        <v>-1000000</v>
      </c>
      <c r="K9" s="24">
        <f>-$D$20</f>
        <v>-1000000</v>
      </c>
      <c r="L9" s="24">
        <f>-$D$20</f>
        <v>-1000000</v>
      </c>
    </row>
    <row r="10" spans="1:13" ht="15" customHeight="1">
      <c r="A10" s="2" t="s">
        <v>10</v>
      </c>
      <c r="B10" s="9">
        <v>2875</v>
      </c>
      <c r="G10" s="2" t="s">
        <v>25</v>
      </c>
      <c r="H10" s="24"/>
      <c r="I10" s="24">
        <f>-I5</f>
        <v>1250000</v>
      </c>
      <c r="J10" s="24">
        <f t="shared" ref="J10:L10" si="0">-J5</f>
        <v>1250000</v>
      </c>
      <c r="K10" s="24">
        <f t="shared" si="0"/>
        <v>1250000</v>
      </c>
      <c r="L10" s="24">
        <f t="shared" si="0"/>
        <v>1250000</v>
      </c>
    </row>
    <row r="11" spans="1:13" ht="15" customHeight="1" thickBot="1">
      <c r="A11" s="5" t="s">
        <v>11</v>
      </c>
      <c r="B11" s="10">
        <f>(B9-B10)*150</f>
        <v>11250</v>
      </c>
      <c r="G11" s="23" t="s">
        <v>28</v>
      </c>
      <c r="H11" s="26">
        <f>H4</f>
        <v>-1000000</v>
      </c>
      <c r="I11" s="26">
        <f>SUM(I7:I10)</f>
        <v>286000</v>
      </c>
      <c r="J11" s="26">
        <f>SUM(J7:J10)</f>
        <v>376000</v>
      </c>
      <c r="K11" s="26">
        <f>SUM(K7:K10)</f>
        <v>468700</v>
      </c>
      <c r="L11" s="26">
        <f>SUM(L7:L10)</f>
        <v>564235</v>
      </c>
    </row>
    <row r="12" spans="1:13" ht="15" customHeight="1" thickTop="1">
      <c r="B12" s="9"/>
      <c r="G12" s="22"/>
      <c r="H12" s="22"/>
      <c r="I12" s="22"/>
      <c r="J12" s="22"/>
      <c r="K12" s="22"/>
      <c r="L12" s="22"/>
    </row>
    <row r="13" spans="1:13" ht="15" customHeight="1">
      <c r="A13" s="1" t="s">
        <v>12</v>
      </c>
      <c r="B13" s="11"/>
      <c r="G13" s="22" t="s">
        <v>30</v>
      </c>
      <c r="H13" s="27">
        <v>0.15</v>
      </c>
      <c r="I13" s="22"/>
      <c r="J13" s="22"/>
      <c r="K13" s="22"/>
      <c r="L13" s="22"/>
    </row>
    <row r="14" spans="1:13" ht="15" customHeight="1">
      <c r="A14" s="2" t="s">
        <v>13</v>
      </c>
      <c r="B14" s="9">
        <f>523250/2875</f>
        <v>182</v>
      </c>
      <c r="G14" s="28" t="s">
        <v>7</v>
      </c>
      <c r="H14" s="34">
        <f>NPV(H13,I11:L11)+H11</f>
        <v>163786.72174556297</v>
      </c>
      <c r="I14" s="22"/>
      <c r="J14" s="22"/>
      <c r="K14" s="22"/>
      <c r="L14" s="22"/>
    </row>
    <row r="15" spans="1:13" ht="15" customHeight="1">
      <c r="A15" s="2" t="s">
        <v>14</v>
      </c>
      <c r="B15" s="9">
        <v>150</v>
      </c>
      <c r="G15" s="22"/>
      <c r="H15" s="22"/>
      <c r="I15" s="22"/>
      <c r="J15" s="22"/>
      <c r="K15" s="22"/>
      <c r="L15" s="22"/>
    </row>
    <row r="16" spans="1:13" ht="15" customHeight="1">
      <c r="A16" s="5" t="s">
        <v>15</v>
      </c>
      <c r="B16" s="10">
        <f>(B15-B14)*B10</f>
        <v>-92000</v>
      </c>
      <c r="G16" s="21" t="s">
        <v>31</v>
      </c>
      <c r="H16" s="21"/>
      <c r="I16" s="22"/>
      <c r="J16" s="22"/>
      <c r="K16" s="22"/>
      <c r="L16" s="22"/>
    </row>
    <row r="17" spans="1:12" ht="15" customHeight="1">
      <c r="B17" s="9"/>
      <c r="G17" s="28" t="s">
        <v>32</v>
      </c>
      <c r="H17" s="33">
        <f>IRR(H11:L11)</f>
        <v>0.21993159714836974</v>
      </c>
      <c r="I17" s="22"/>
      <c r="J17" s="22"/>
      <c r="K17" s="22"/>
      <c r="L17" s="22"/>
    </row>
    <row r="18" spans="1:12" ht="15" customHeight="1">
      <c r="A18" s="1" t="s">
        <v>16</v>
      </c>
      <c r="B18" s="11"/>
      <c r="G18" s="22"/>
      <c r="H18" s="22"/>
      <c r="I18" s="22"/>
      <c r="J18" s="22"/>
      <c r="K18" s="22"/>
      <c r="L18" s="22"/>
    </row>
    <row r="19" spans="1:12" ht="15" customHeight="1">
      <c r="A19" s="2" t="s">
        <v>17</v>
      </c>
      <c r="B19" s="9" t="s">
        <v>18</v>
      </c>
      <c r="C19" s="3" t="s">
        <v>19</v>
      </c>
      <c r="D19" s="2" t="s">
        <v>20</v>
      </c>
      <c r="E19" s="2" t="s">
        <v>21</v>
      </c>
      <c r="G19" s="21" t="s">
        <v>33</v>
      </c>
      <c r="H19" s="21"/>
      <c r="I19" s="22"/>
      <c r="J19" s="22"/>
      <c r="K19" s="22"/>
      <c r="L19" s="22"/>
    </row>
    <row r="20" spans="1:12" ht="15" customHeight="1">
      <c r="A20" s="9">
        <v>1</v>
      </c>
      <c r="B20" s="9">
        <f>5000000*(80/100)</f>
        <v>4000000</v>
      </c>
      <c r="C20" s="9">
        <f>B20*(5/100)</f>
        <v>200000</v>
      </c>
      <c r="D20" s="9">
        <f>B20/4</f>
        <v>1000000</v>
      </c>
      <c r="E20" s="9">
        <f>D20+C20</f>
        <v>1200000</v>
      </c>
      <c r="G20" s="22" t="s">
        <v>34</v>
      </c>
      <c r="H20" s="24">
        <v>24000</v>
      </c>
      <c r="I20" s="22"/>
      <c r="J20" s="22"/>
      <c r="K20" s="22"/>
      <c r="L20" s="22"/>
    </row>
    <row r="21" spans="1:12" ht="15" customHeight="1">
      <c r="A21" s="9">
        <v>2</v>
      </c>
      <c r="B21" s="9">
        <f>B20-D20</f>
        <v>3000000</v>
      </c>
      <c r="C21" s="9">
        <f>B21*(5/100)</f>
        <v>150000</v>
      </c>
      <c r="D21" s="9">
        <f>D20</f>
        <v>1000000</v>
      </c>
      <c r="E21" s="9">
        <f>D21+C21</f>
        <v>1150000</v>
      </c>
      <c r="G21" s="22" t="s">
        <v>30</v>
      </c>
      <c r="H21" s="29">
        <v>0.08</v>
      </c>
      <c r="I21" s="22"/>
      <c r="J21" s="22"/>
      <c r="K21" s="22"/>
      <c r="L21" s="22"/>
    </row>
    <row r="22" spans="1:12" ht="15" customHeight="1">
      <c r="A22" s="9">
        <v>3</v>
      </c>
      <c r="B22" s="9">
        <f>B21-D21</f>
        <v>2000000</v>
      </c>
      <c r="C22" s="10">
        <f>B22*(5/100)</f>
        <v>100000</v>
      </c>
      <c r="D22" s="9">
        <f>D21</f>
        <v>1000000</v>
      </c>
      <c r="E22" s="9">
        <f>D22+C22</f>
        <v>1100000</v>
      </c>
      <c r="G22" s="28" t="s">
        <v>35</v>
      </c>
      <c r="H22" s="32">
        <f>H20/H21</f>
        <v>300000</v>
      </c>
      <c r="I22" s="22"/>
      <c r="J22" s="22"/>
      <c r="K22" s="22"/>
      <c r="L22" s="22"/>
    </row>
    <row r="23" spans="1:12" ht="15" customHeight="1">
      <c r="B23" s="9"/>
      <c r="H23" s="9"/>
    </row>
    <row r="24" spans="1:12" ht="15" customHeight="1">
      <c r="A24" s="1" t="s">
        <v>22</v>
      </c>
      <c r="B24" s="11"/>
      <c r="G24" s="1" t="s">
        <v>36</v>
      </c>
      <c r="H24" s="1"/>
    </row>
    <row r="25" spans="1:12" ht="15" customHeight="1">
      <c r="A25" s="2" t="s">
        <v>23</v>
      </c>
      <c r="B25" s="9">
        <f>C22*(28/100)</f>
        <v>28000.000000000004</v>
      </c>
      <c r="G25" s="2" t="s">
        <v>37</v>
      </c>
      <c r="H25" s="30">
        <v>0.08</v>
      </c>
    </row>
    <row r="26" spans="1:12" ht="15" customHeight="1">
      <c r="A26" s="5"/>
      <c r="B26" s="10"/>
      <c r="G26" s="2" t="s">
        <v>38</v>
      </c>
      <c r="H26" s="30">
        <v>0.02</v>
      </c>
    </row>
    <row r="27" spans="1:12" ht="15" customHeight="1">
      <c r="A27" s="1" t="s">
        <v>24</v>
      </c>
      <c r="B27" s="12"/>
      <c r="G27" s="2" t="s">
        <v>39</v>
      </c>
      <c r="H27" s="31">
        <f>(H25-H26)/(1+H26)</f>
        <v>5.8823529411764705E-2</v>
      </c>
    </row>
    <row r="28" spans="1:12" ht="15" customHeight="1">
      <c r="A28" s="13" t="s">
        <v>29</v>
      </c>
      <c r="B28" s="14">
        <f>1500000*1.05^2</f>
        <v>1653750</v>
      </c>
      <c r="C28" s="4"/>
      <c r="D28" s="4"/>
      <c r="E28" s="4"/>
      <c r="G28" s="2" t="s">
        <v>34</v>
      </c>
      <c r="H28" s="9">
        <v>24000</v>
      </c>
      <c r="I28" s="4"/>
      <c r="J28" s="4"/>
    </row>
    <row r="29" spans="1:12" ht="15" customHeight="1">
      <c r="A29" s="13" t="s">
        <v>25</v>
      </c>
      <c r="B29" s="14">
        <f>-5000000/4</f>
        <v>-1250000</v>
      </c>
      <c r="C29" s="4"/>
      <c r="D29" s="4"/>
      <c r="E29" s="4"/>
      <c r="G29" s="7" t="s">
        <v>35</v>
      </c>
      <c r="H29" s="10">
        <f>H28/H27</f>
        <v>408000</v>
      </c>
      <c r="I29" s="4"/>
      <c r="J29" s="4"/>
    </row>
    <row r="30" spans="1:12" ht="15" customHeight="1">
      <c r="A30" s="15" t="s">
        <v>19</v>
      </c>
      <c r="B30" s="16">
        <f>-C22</f>
        <v>-100000</v>
      </c>
      <c r="C30" s="4"/>
      <c r="D30" s="4"/>
      <c r="E30" s="4"/>
      <c r="G30" s="4"/>
      <c r="H30" s="4"/>
      <c r="I30" s="4"/>
      <c r="J30" s="4"/>
    </row>
    <row r="31" spans="1:12" ht="15" customHeight="1">
      <c r="A31" s="17" t="s">
        <v>26</v>
      </c>
      <c r="B31" s="18">
        <f>SUM(B28:B30)</f>
        <v>303750</v>
      </c>
      <c r="C31" s="4"/>
      <c r="D31" s="4"/>
      <c r="E31" s="4"/>
      <c r="G31" s="4"/>
      <c r="H31" s="4"/>
      <c r="I31" s="4"/>
      <c r="J31" s="4"/>
    </row>
    <row r="32" spans="1:12" ht="15" customHeight="1">
      <c r="A32" s="2" t="s">
        <v>27</v>
      </c>
      <c r="B32" s="9">
        <f>-B31*28%</f>
        <v>-85050.000000000015</v>
      </c>
      <c r="C32" s="4"/>
      <c r="D32" s="4"/>
      <c r="E32" s="4"/>
      <c r="G32" s="4"/>
      <c r="H32" s="4"/>
    </row>
    <row r="33" spans="1:5" ht="15" customHeight="1">
      <c r="A33" s="2" t="s">
        <v>20</v>
      </c>
      <c r="B33" s="9">
        <f>-D22</f>
        <v>-1000000</v>
      </c>
      <c r="C33" s="4"/>
      <c r="D33" s="4"/>
      <c r="E33" s="4"/>
    </row>
    <row r="34" spans="1:5" ht="15" customHeight="1">
      <c r="A34" s="2" t="s">
        <v>25</v>
      </c>
      <c r="B34" s="9">
        <f>-B29</f>
        <v>1250000</v>
      </c>
      <c r="C34" s="4"/>
      <c r="D34" s="4"/>
      <c r="E34" s="4"/>
    </row>
    <row r="35" spans="1:5" ht="15" customHeight="1" thickBot="1">
      <c r="A35" s="19" t="s">
        <v>28</v>
      </c>
      <c r="B35" s="20">
        <f>SUM(B31:B34)</f>
        <v>468700</v>
      </c>
      <c r="C35" s="4"/>
      <c r="D35" s="4"/>
      <c r="E35" s="4"/>
    </row>
    <row r="36" spans="1:5" ht="15" customHeight="1" thickTop="1">
      <c r="B36" s="9"/>
    </row>
    <row r="37" spans="1:5" ht="15" customHeight="1">
      <c r="B37" s="9"/>
    </row>
    <row r="38" spans="1:5" ht="15" customHeight="1">
      <c r="B38" s="9"/>
    </row>
    <row r="39" spans="1:5" ht="15" customHeight="1">
      <c r="B39" s="3"/>
    </row>
    <row r="40" spans="1:5" ht="15" customHeight="1">
      <c r="B40" s="6"/>
    </row>
  </sheetData>
  <mergeCells count="11">
    <mergeCell ref="A18:B18"/>
    <mergeCell ref="A24:B24"/>
    <mergeCell ref="A27:B27"/>
    <mergeCell ref="A1:L1"/>
    <mergeCell ref="G16:H16"/>
    <mergeCell ref="G19:H19"/>
    <mergeCell ref="G24:H24"/>
    <mergeCell ref="A2:B2"/>
    <mergeCell ref="G2:H2"/>
    <mergeCell ref="A8:B8"/>
    <mergeCell ref="A13:B13"/>
  </mergeCells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Ark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Simen</cp:lastModifiedBy>
  <dcterms:modified xsi:type="dcterms:W3CDTF">2013-04-08T15:18:04Z</dcterms:modified>
</cp:coreProperties>
</file>