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606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4" i="1" l="1"/>
  <c r="B25" i="1"/>
  <c r="E28" i="1"/>
  <c r="E29" i="1"/>
  <c r="F28" i="1"/>
  <c r="F29" i="1"/>
  <c r="G29" i="1"/>
  <c r="H29" i="1"/>
  <c r="I29" i="1"/>
  <c r="J29" i="1"/>
  <c r="E35" i="1"/>
  <c r="E32" i="1"/>
  <c r="E27" i="1"/>
  <c r="I27" i="1"/>
  <c r="H27" i="1"/>
  <c r="G27" i="1"/>
  <c r="F27" i="1"/>
  <c r="E45" i="1"/>
  <c r="E44" i="1"/>
  <c r="F39" i="1"/>
  <c r="I39" i="1"/>
  <c r="E40" i="1"/>
  <c r="F40" i="1"/>
  <c r="I40" i="1"/>
  <c r="G40" i="1"/>
  <c r="H40" i="1"/>
  <c r="H39" i="1"/>
  <c r="E18" i="1"/>
  <c r="E19" i="1"/>
  <c r="E14" i="1"/>
  <c r="F14" i="1"/>
  <c r="G14" i="1"/>
  <c r="H14" i="1"/>
  <c r="I14" i="1"/>
  <c r="E13" i="1"/>
  <c r="F13" i="1"/>
  <c r="G13" i="1"/>
  <c r="H13" i="1"/>
  <c r="I13" i="1"/>
  <c r="G11" i="1"/>
  <c r="G10" i="1"/>
  <c r="G9" i="1"/>
  <c r="G8" i="1"/>
  <c r="G7" i="1"/>
  <c r="G6" i="1"/>
  <c r="G5" i="1"/>
  <c r="B31" i="1"/>
  <c r="B32" i="1"/>
  <c r="B33" i="1"/>
  <c r="B34" i="1"/>
  <c r="B35" i="1"/>
  <c r="B36" i="1"/>
  <c r="B38" i="1"/>
  <c r="B17" i="1"/>
  <c r="B13" i="1"/>
  <c r="B14" i="1"/>
  <c r="B18" i="1"/>
  <c r="B6" i="1"/>
  <c r="B9" i="1"/>
</calcChain>
</file>

<file path=xl/comments1.xml><?xml version="1.0" encoding="utf-8"?>
<comments xmlns="http://schemas.openxmlformats.org/spreadsheetml/2006/main">
  <authors>
    <author>Simen</author>
  </authors>
  <commentList>
    <comment ref="B17" authorId="0">
      <text>
        <r>
          <rPr>
            <b/>
            <sz val="9"/>
            <color indexed="81"/>
            <rFont val="Calibri"/>
            <family val="2"/>
          </rPr>
          <t>Simen:</t>
        </r>
        <r>
          <rPr>
            <sz val="9"/>
            <color indexed="81"/>
            <rFont val="Calibri"/>
            <family val="2"/>
          </rPr>
          <t xml:space="preserve">
De må ha 10.000.000 i DB for å gå i 0 (Altså nullpunktsomsetning) , så da må Dben de hadde når de gikk 1.500.000 i underskudd være FK - Underskudd, altså 8.500.000.
</t>
        </r>
      </text>
    </comment>
  </commentList>
</comments>
</file>

<file path=xl/sharedStrings.xml><?xml version="1.0" encoding="utf-8"?>
<sst xmlns="http://schemas.openxmlformats.org/spreadsheetml/2006/main" count="81" uniqueCount="67">
  <si>
    <t>Arbeidskrav 1</t>
  </si>
  <si>
    <t>Oppgave 1</t>
  </si>
  <si>
    <t>NPO</t>
  </si>
  <si>
    <t>DG</t>
  </si>
  <si>
    <t>FK</t>
  </si>
  <si>
    <t>SI</t>
  </si>
  <si>
    <t>0,8SI = 1 200 000 + 0,6 SI</t>
  </si>
  <si>
    <t>0,2SI = 1 200 000</t>
  </si>
  <si>
    <t>Oppgave 2</t>
  </si>
  <si>
    <t>VK</t>
  </si>
  <si>
    <t>DB per enh</t>
  </si>
  <si>
    <t>Underskudd</t>
  </si>
  <si>
    <t>DB v underskudd</t>
  </si>
  <si>
    <t>Antall</t>
  </si>
  <si>
    <t>Oppgave 3</t>
  </si>
  <si>
    <t>Direkte materialer</t>
  </si>
  <si>
    <t>Direkte lønnskostnader TI1</t>
  </si>
  <si>
    <t>Direkte lønnskostnader TI2</t>
  </si>
  <si>
    <t>Material 10%</t>
  </si>
  <si>
    <t>TI 20%</t>
  </si>
  <si>
    <t>TI 25%</t>
  </si>
  <si>
    <t>SA 8%</t>
  </si>
  <si>
    <t>TVK</t>
  </si>
  <si>
    <t>Oppgave 4</t>
  </si>
  <si>
    <t>Oppgave 5</t>
  </si>
  <si>
    <t>Prosjekt</t>
  </si>
  <si>
    <t>Nåverdi</t>
  </si>
  <si>
    <t>NVI</t>
  </si>
  <si>
    <t>Prioritet</t>
  </si>
  <si>
    <t>A</t>
  </si>
  <si>
    <t>B</t>
  </si>
  <si>
    <t>C</t>
  </si>
  <si>
    <t>D</t>
  </si>
  <si>
    <t>x</t>
  </si>
  <si>
    <t>E</t>
  </si>
  <si>
    <t>F</t>
  </si>
  <si>
    <t>G</t>
  </si>
  <si>
    <t>Totalt</t>
  </si>
  <si>
    <t>Investeringer</t>
  </si>
  <si>
    <t>Nåverdier</t>
  </si>
  <si>
    <t>Investering</t>
  </si>
  <si>
    <t>Oppgave 6</t>
  </si>
  <si>
    <t>Endr result</t>
  </si>
  <si>
    <t>Oppgave 7</t>
  </si>
  <si>
    <t>Lån</t>
  </si>
  <si>
    <t>Avdrag</t>
  </si>
  <si>
    <t>Renter</t>
  </si>
  <si>
    <t>Terminbeløp</t>
  </si>
  <si>
    <t>Restlån</t>
  </si>
  <si>
    <t>1kvart</t>
  </si>
  <si>
    <t>2kvart</t>
  </si>
  <si>
    <t>Oppgave 9</t>
  </si>
  <si>
    <t>Oppgave 10</t>
  </si>
  <si>
    <t>Kvartalrente</t>
  </si>
  <si>
    <t>Årlig rente</t>
  </si>
  <si>
    <t>År</t>
  </si>
  <si>
    <t>BDK</t>
  </si>
  <si>
    <t>Endring AK</t>
  </si>
  <si>
    <t>AK</t>
  </si>
  <si>
    <t>(TAS IKKE MED I BEREGNING I KS, BARE SOM HJELP TIL Å FINNE ENDRING I AK)</t>
  </si>
  <si>
    <t>Avk.krav</t>
  </si>
  <si>
    <t>Oppgave 8</t>
  </si>
  <si>
    <t>Internrente</t>
  </si>
  <si>
    <t>12000-500=12000/(1+r)</t>
  </si>
  <si>
    <t>(1+r)=12000/11500</t>
  </si>
  <si>
    <t>3 måneders rente</t>
  </si>
  <si>
    <t>r = (12000/11500)-1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</si>
</sst>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scheme val="minor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0"/>
      <color theme="1"/>
      <name val="Calibri"/>
      <scheme val="minor"/>
    </font>
    <font>
      <b/>
      <sz val="12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164" fontId="0" fillId="0" borderId="0" xfId="1" applyNumberFormat="1" applyFont="1"/>
    <xf numFmtId="9" fontId="0" fillId="0" borderId="0" xfId="0" applyNumberFormat="1"/>
    <xf numFmtId="164" fontId="0" fillId="0" borderId="0" xfId="0" applyNumberFormat="1"/>
    <xf numFmtId="164" fontId="2" fillId="0" borderId="0" xfId="1" applyNumberFormat="1" applyFont="1"/>
    <xf numFmtId="9" fontId="0" fillId="0" borderId="0" xfId="2" applyFont="1"/>
    <xf numFmtId="10" fontId="0" fillId="0" borderId="0" xfId="2" applyNumberFormat="1" applyFont="1"/>
    <xf numFmtId="0" fontId="6" fillId="0" borderId="0" xfId="0" applyFont="1"/>
    <xf numFmtId="0" fontId="9" fillId="0" borderId="0" xfId="0" applyFont="1"/>
    <xf numFmtId="9" fontId="1" fillId="0" borderId="0" xfId="2" applyFont="1"/>
    <xf numFmtId="164" fontId="2" fillId="2" borderId="0" xfId="1" applyNumberFormat="1" applyFont="1" applyFill="1"/>
    <xf numFmtId="9" fontId="2" fillId="2" borderId="0" xfId="2" applyFont="1" applyFill="1"/>
    <xf numFmtId="0" fontId="10" fillId="2" borderId="0" xfId="0" applyFont="1" applyFill="1"/>
    <xf numFmtId="164" fontId="2" fillId="2" borderId="0" xfId="0" applyNumberFormat="1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" fontId="6" fillId="0" borderId="0" xfId="0" applyNumberFormat="1" applyFont="1"/>
  </cellXfs>
  <cellStyles count="15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5"/>
  <sheetViews>
    <sheetView tabSelected="1" showRuler="0" topLeftCell="A8" workbookViewId="0">
      <selection activeCell="G40" sqref="G40"/>
    </sheetView>
  </sheetViews>
  <sheetFormatPr baseColWidth="10" defaultRowHeight="15" x14ac:dyDescent="0"/>
  <cols>
    <col min="1" max="1" width="22.83203125" customWidth="1"/>
    <col min="2" max="2" width="14" bestFit="1" customWidth="1"/>
    <col min="5" max="5" width="12" customWidth="1"/>
    <col min="8" max="8" width="11.6640625" customWidth="1"/>
    <col min="9" max="9" width="13.33203125" customWidth="1"/>
  </cols>
  <sheetData>
    <row r="1" spans="1:10" ht="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3" spans="1:10">
      <c r="A3" s="15" t="s">
        <v>1</v>
      </c>
      <c r="B3" s="15"/>
      <c r="D3" s="15" t="s">
        <v>24</v>
      </c>
      <c r="E3" s="15"/>
    </row>
    <row r="4" spans="1:10">
      <c r="A4" t="s">
        <v>2</v>
      </c>
      <c r="B4" s="2">
        <v>3000000</v>
      </c>
      <c r="D4" t="s">
        <v>25</v>
      </c>
      <c r="E4" t="s">
        <v>40</v>
      </c>
      <c r="F4" t="s">
        <v>26</v>
      </c>
      <c r="G4" t="s">
        <v>27</v>
      </c>
      <c r="H4" t="s">
        <v>28</v>
      </c>
    </row>
    <row r="5" spans="1:10">
      <c r="A5" t="s">
        <v>3</v>
      </c>
      <c r="B5" s="3">
        <v>0.4</v>
      </c>
      <c r="D5" t="s">
        <v>29</v>
      </c>
      <c r="E5" s="2">
        <v>2000000</v>
      </c>
      <c r="F5" s="2">
        <v>3000000</v>
      </c>
      <c r="G5">
        <f t="shared" ref="G5:G11" si="0">F5/E5</f>
        <v>1.5</v>
      </c>
      <c r="H5">
        <v>5</v>
      </c>
    </row>
    <row r="6" spans="1:10">
      <c r="A6" t="s">
        <v>4</v>
      </c>
      <c r="B6" s="2">
        <f>B4*B5</f>
        <v>1200000</v>
      </c>
      <c r="D6" t="s">
        <v>30</v>
      </c>
      <c r="E6" s="2">
        <v>1000000</v>
      </c>
      <c r="F6" s="2">
        <v>1400000</v>
      </c>
      <c r="G6">
        <f t="shared" si="0"/>
        <v>1.4</v>
      </c>
      <c r="H6">
        <v>6</v>
      </c>
    </row>
    <row r="7" spans="1:10">
      <c r="A7" s="16" t="s">
        <v>6</v>
      </c>
      <c r="B7" s="16"/>
      <c r="D7" t="s">
        <v>31</v>
      </c>
      <c r="E7" s="2">
        <v>3000000</v>
      </c>
      <c r="F7" s="2">
        <v>3900000</v>
      </c>
      <c r="G7">
        <f t="shared" si="0"/>
        <v>1.3</v>
      </c>
      <c r="H7">
        <v>7</v>
      </c>
    </row>
    <row r="8" spans="1:10">
      <c r="A8" s="16" t="s">
        <v>7</v>
      </c>
      <c r="B8" s="16"/>
      <c r="D8" t="s">
        <v>32</v>
      </c>
      <c r="E8" s="2">
        <v>4000000</v>
      </c>
      <c r="F8" s="2">
        <v>8500000</v>
      </c>
      <c r="G8">
        <f t="shared" si="0"/>
        <v>2.125</v>
      </c>
      <c r="H8">
        <v>2</v>
      </c>
      <c r="I8" t="s">
        <v>33</v>
      </c>
    </row>
    <row r="9" spans="1:10">
      <c r="A9" t="s">
        <v>5</v>
      </c>
      <c r="B9" s="14">
        <f>B6/0.2</f>
        <v>6000000</v>
      </c>
      <c r="D9" t="s">
        <v>34</v>
      </c>
      <c r="E9" s="2">
        <v>2500000</v>
      </c>
      <c r="F9" s="2">
        <v>5000000</v>
      </c>
      <c r="G9">
        <f t="shared" si="0"/>
        <v>2</v>
      </c>
      <c r="H9">
        <v>3</v>
      </c>
      <c r="I9" t="s">
        <v>33</v>
      </c>
    </row>
    <row r="10" spans="1:10">
      <c r="D10" t="s">
        <v>35</v>
      </c>
      <c r="E10" s="2">
        <v>5000000</v>
      </c>
      <c r="F10" s="2">
        <v>8000000</v>
      </c>
      <c r="G10">
        <f t="shared" si="0"/>
        <v>1.6</v>
      </c>
      <c r="H10">
        <v>4</v>
      </c>
      <c r="I10" t="s">
        <v>33</v>
      </c>
    </row>
    <row r="11" spans="1:10">
      <c r="A11" s="15" t="s">
        <v>8</v>
      </c>
      <c r="B11" s="15"/>
      <c r="D11" t="s">
        <v>36</v>
      </c>
      <c r="E11" s="2">
        <v>1500000</v>
      </c>
      <c r="F11" s="2">
        <v>5250000</v>
      </c>
      <c r="G11">
        <f t="shared" si="0"/>
        <v>3.5</v>
      </c>
      <c r="H11">
        <v>1</v>
      </c>
      <c r="I11" t="s">
        <v>33</v>
      </c>
    </row>
    <row r="12" spans="1:10">
      <c r="A12" t="s">
        <v>5</v>
      </c>
      <c r="B12" s="2">
        <v>85000</v>
      </c>
      <c r="I12" t="s">
        <v>37</v>
      </c>
    </row>
    <row r="13" spans="1:10">
      <c r="A13" t="s">
        <v>9</v>
      </c>
      <c r="B13" s="2">
        <f>40000+20000+5000</f>
        <v>65000</v>
      </c>
      <c r="D13" t="s">
        <v>38</v>
      </c>
      <c r="E13" s="4">
        <f>E11</f>
        <v>1500000</v>
      </c>
      <c r="F13" s="4">
        <f>E8</f>
        <v>4000000</v>
      </c>
      <c r="G13" s="4">
        <f>E9</f>
        <v>2500000</v>
      </c>
      <c r="H13" s="2">
        <f>(2000000/E10)*E10</f>
        <v>2000000</v>
      </c>
      <c r="I13" s="2">
        <f>SUM(D13:H13)</f>
        <v>10000000</v>
      </c>
    </row>
    <row r="14" spans="1:10">
      <c r="A14" t="s">
        <v>10</v>
      </c>
      <c r="B14" s="2">
        <f>B12-B13</f>
        <v>20000</v>
      </c>
      <c r="D14" t="s">
        <v>39</v>
      </c>
      <c r="E14" s="4">
        <f>F11</f>
        <v>5250000</v>
      </c>
      <c r="F14" s="4">
        <f>F8</f>
        <v>8500000</v>
      </c>
      <c r="G14" s="4">
        <f>F9</f>
        <v>5000000</v>
      </c>
      <c r="H14" s="4">
        <f>F10*0.4</f>
        <v>3200000</v>
      </c>
      <c r="I14" s="11">
        <f>SUM(D14:H14)</f>
        <v>21950000</v>
      </c>
    </row>
    <row r="15" spans="1:10">
      <c r="A15" t="s">
        <v>4</v>
      </c>
      <c r="B15" s="2">
        <v>10000000</v>
      </c>
    </row>
    <row r="16" spans="1:10">
      <c r="A16" t="s">
        <v>11</v>
      </c>
      <c r="B16" s="2">
        <v>1500000</v>
      </c>
      <c r="D16" s="15" t="s">
        <v>41</v>
      </c>
      <c r="E16" s="15"/>
    </row>
    <row r="17" spans="1:15">
      <c r="A17" t="s">
        <v>12</v>
      </c>
      <c r="B17" s="2">
        <f>B15-B16</f>
        <v>8500000</v>
      </c>
      <c r="D17" t="s">
        <v>5</v>
      </c>
      <c r="E17" s="2">
        <v>70000</v>
      </c>
    </row>
    <row r="18" spans="1:15">
      <c r="A18" t="s">
        <v>13</v>
      </c>
      <c r="B18" s="11">
        <f>B17/B14</f>
        <v>425</v>
      </c>
      <c r="D18" t="s">
        <v>9</v>
      </c>
      <c r="E18" s="2">
        <f>32000+27000+7000</f>
        <v>66000</v>
      </c>
    </row>
    <row r="19" spans="1:15">
      <c r="B19" s="2"/>
      <c r="D19" t="s">
        <v>42</v>
      </c>
      <c r="E19" s="11">
        <f>E17-E18</f>
        <v>4000</v>
      </c>
    </row>
    <row r="20" spans="1:15">
      <c r="A20" s="15" t="s">
        <v>14</v>
      </c>
      <c r="B20" s="15"/>
      <c r="E20" s="5"/>
    </row>
    <row r="21" spans="1:15">
      <c r="A21" s="16" t="s">
        <v>63</v>
      </c>
      <c r="B21" s="16"/>
      <c r="E21" s="5"/>
    </row>
    <row r="22" spans="1:15">
      <c r="A22" s="16" t="s">
        <v>64</v>
      </c>
      <c r="B22" s="16"/>
      <c r="D22" s="15" t="s">
        <v>43</v>
      </c>
      <c r="E22" s="15"/>
    </row>
    <row r="23" spans="1:15">
      <c r="A23" s="16" t="s">
        <v>66</v>
      </c>
      <c r="B23" s="16"/>
      <c r="D23" t="s">
        <v>55</v>
      </c>
      <c r="E23">
        <v>0</v>
      </c>
      <c r="F23">
        <v>1</v>
      </c>
      <c r="G23">
        <v>2</v>
      </c>
      <c r="H23">
        <v>3</v>
      </c>
      <c r="I23">
        <v>4</v>
      </c>
      <c r="J23">
        <v>5</v>
      </c>
    </row>
    <row r="24" spans="1:15">
      <c r="A24" t="s">
        <v>65</v>
      </c>
      <c r="B24" s="7">
        <f>(12000/11500)-1</f>
        <v>4.3478260869565188E-2</v>
      </c>
      <c r="D24" s="8" t="s">
        <v>40</v>
      </c>
      <c r="E24" s="8">
        <v>-24</v>
      </c>
      <c r="F24" s="8"/>
      <c r="G24" s="8"/>
      <c r="H24" s="8"/>
      <c r="I24" s="8"/>
      <c r="J24" s="8">
        <v>2</v>
      </c>
    </row>
    <row r="25" spans="1:15">
      <c r="A25" t="s">
        <v>54</v>
      </c>
      <c r="B25" s="12">
        <f>(1+B24)^4-1</f>
        <v>0.18558753006171358</v>
      </c>
      <c r="D25" t="s">
        <v>5</v>
      </c>
      <c r="F25">
        <v>30</v>
      </c>
      <c r="G25">
        <v>32</v>
      </c>
      <c r="H25">
        <v>34</v>
      </c>
      <c r="I25">
        <v>36</v>
      </c>
      <c r="J25">
        <v>34</v>
      </c>
    </row>
    <row r="26" spans="1:15">
      <c r="B26" s="2"/>
      <c r="D26" t="s">
        <v>56</v>
      </c>
      <c r="F26">
        <v>-23</v>
      </c>
      <c r="G26">
        <v>-24</v>
      </c>
      <c r="H26">
        <v>-25</v>
      </c>
      <c r="I26">
        <v>-26</v>
      </c>
      <c r="J26">
        <v>-25</v>
      </c>
    </row>
    <row r="27" spans="1:15">
      <c r="A27" s="15" t="s">
        <v>23</v>
      </c>
      <c r="B27" s="15"/>
      <c r="D27" s="9" t="s">
        <v>58</v>
      </c>
      <c r="E27" s="9">
        <f>F25*20%</f>
        <v>6</v>
      </c>
      <c r="F27" s="9">
        <f>G25*20%</f>
        <v>6.4</v>
      </c>
      <c r="G27" s="9">
        <f>H25*20%</f>
        <v>6.8000000000000007</v>
      </c>
      <c r="H27" s="9">
        <f>I25*20%</f>
        <v>7.2</v>
      </c>
      <c r="I27" s="9">
        <f>J25*20%</f>
        <v>6.8000000000000007</v>
      </c>
      <c r="J27" s="1"/>
      <c r="K27" s="1" t="s">
        <v>59</v>
      </c>
      <c r="L27" s="1"/>
      <c r="M27" s="1"/>
      <c r="N27" s="1"/>
      <c r="O27" s="1"/>
    </row>
    <row r="28" spans="1:15">
      <c r="A28" t="s">
        <v>15</v>
      </c>
      <c r="B28" s="2">
        <v>22000</v>
      </c>
      <c r="D28" t="s">
        <v>57</v>
      </c>
      <c r="E28">
        <f>-F25*20%</f>
        <v>-6</v>
      </c>
      <c r="F28">
        <f>(-G25*20%)-E28</f>
        <v>-0.40000000000000036</v>
      </c>
      <c r="G28">
        <v>-0.4</v>
      </c>
      <c r="H28">
        <v>-0.4</v>
      </c>
      <c r="I28">
        <v>0.4</v>
      </c>
      <c r="J28">
        <v>6.8</v>
      </c>
    </row>
    <row r="29" spans="1:15">
      <c r="A29" t="s">
        <v>16</v>
      </c>
      <c r="B29" s="2">
        <v>10000</v>
      </c>
      <c r="E29">
        <f t="shared" ref="E29:J29" si="1">E24+E25+E26+E28</f>
        <v>-30</v>
      </c>
      <c r="F29">
        <f t="shared" si="1"/>
        <v>6.6</v>
      </c>
      <c r="G29">
        <f t="shared" si="1"/>
        <v>7.6</v>
      </c>
      <c r="H29">
        <f t="shared" si="1"/>
        <v>8.6</v>
      </c>
      <c r="I29">
        <f t="shared" si="1"/>
        <v>10.4</v>
      </c>
      <c r="J29">
        <f t="shared" si="1"/>
        <v>17.8</v>
      </c>
    </row>
    <row r="30" spans="1:15">
      <c r="A30" t="s">
        <v>17</v>
      </c>
      <c r="B30" s="2">
        <v>8000</v>
      </c>
      <c r="E30" s="5"/>
    </row>
    <row r="31" spans="1:15">
      <c r="A31" t="s">
        <v>18</v>
      </c>
      <c r="B31" s="2">
        <f>B28*10%</f>
        <v>2200</v>
      </c>
      <c r="D31" t="s">
        <v>60</v>
      </c>
      <c r="E31" s="10">
        <v>0.15</v>
      </c>
    </row>
    <row r="32" spans="1:15">
      <c r="A32" t="s">
        <v>19</v>
      </c>
      <c r="B32" s="2">
        <f>B29*20%</f>
        <v>2000</v>
      </c>
      <c r="D32" t="s">
        <v>26</v>
      </c>
      <c r="E32" s="11">
        <f>NPV(E31,F29:J29)+E29</f>
        <v>1.9364415476303911</v>
      </c>
    </row>
    <row r="33" spans="1:9">
      <c r="A33" t="s">
        <v>20</v>
      </c>
      <c r="B33" s="2">
        <f>B30*25%</f>
        <v>2000</v>
      </c>
      <c r="E33" s="5"/>
    </row>
    <row r="34" spans="1:9">
      <c r="A34" t="s">
        <v>9</v>
      </c>
      <c r="B34" s="2">
        <f>SUM(B28:B33)</f>
        <v>46200</v>
      </c>
      <c r="D34" s="15" t="s">
        <v>61</v>
      </c>
      <c r="E34" s="15"/>
    </row>
    <row r="35" spans="1:9">
      <c r="A35" t="s">
        <v>21</v>
      </c>
      <c r="B35" s="2">
        <f>B34*8%</f>
        <v>3696</v>
      </c>
      <c r="D35" t="s">
        <v>62</v>
      </c>
      <c r="E35" s="12">
        <f>IRR(E29:J29)</f>
        <v>0.1728454930509018</v>
      </c>
    </row>
    <row r="36" spans="1:9">
      <c r="A36" t="s">
        <v>22</v>
      </c>
      <c r="B36" s="2">
        <f>B35+B34</f>
        <v>49896</v>
      </c>
      <c r="E36" s="5"/>
    </row>
    <row r="37" spans="1:9">
      <c r="A37" t="s">
        <v>3</v>
      </c>
      <c r="B37" s="6">
        <v>0.4</v>
      </c>
      <c r="D37" s="15" t="s">
        <v>51</v>
      </c>
      <c r="E37" s="15"/>
    </row>
    <row r="38" spans="1:9">
      <c r="A38" t="s">
        <v>5</v>
      </c>
      <c r="B38" s="11">
        <f>B36/(1-B37)</f>
        <v>83160</v>
      </c>
      <c r="D38" s="8"/>
      <c r="E38" s="8" t="s">
        <v>44</v>
      </c>
      <c r="F38" s="8" t="s">
        <v>45</v>
      </c>
      <c r="G38" s="8" t="s">
        <v>46</v>
      </c>
      <c r="H38" s="8" t="s">
        <v>47</v>
      </c>
      <c r="I38" s="8" t="s">
        <v>48</v>
      </c>
    </row>
    <row r="39" spans="1:9">
      <c r="D39" s="8" t="s">
        <v>49</v>
      </c>
      <c r="E39" s="8">
        <v>100000</v>
      </c>
      <c r="F39" s="8">
        <f>E39/20</f>
        <v>5000</v>
      </c>
      <c r="G39" s="8">
        <v>1000</v>
      </c>
      <c r="H39" s="8">
        <f>F39+G39</f>
        <v>6000</v>
      </c>
      <c r="I39" s="8">
        <f>E39-F39</f>
        <v>95000</v>
      </c>
    </row>
    <row r="40" spans="1:9">
      <c r="D40" s="8" t="s">
        <v>50</v>
      </c>
      <c r="E40" s="8">
        <f>I39</f>
        <v>95000</v>
      </c>
      <c r="F40" s="8">
        <f>F39</f>
        <v>5000</v>
      </c>
      <c r="G40" s="18">
        <f>E40*1%</f>
        <v>950</v>
      </c>
      <c r="H40" s="13">
        <f>F40+G40</f>
        <v>5950</v>
      </c>
      <c r="I40" s="8">
        <f>E40-F40</f>
        <v>90000</v>
      </c>
    </row>
    <row r="43" spans="1:9">
      <c r="D43" s="15" t="s">
        <v>52</v>
      </c>
      <c r="E43" s="15"/>
    </row>
    <row r="44" spans="1:9">
      <c r="D44" t="s">
        <v>53</v>
      </c>
      <c r="E44">
        <f>4+(0.4/0.8)</f>
        <v>4.5</v>
      </c>
    </row>
    <row r="45" spans="1:9">
      <c r="D45" t="s">
        <v>54</v>
      </c>
      <c r="E45" s="12">
        <f>(1.045^4)-1</f>
        <v>0.19251860062499948</v>
      </c>
    </row>
  </sheetData>
  <mergeCells count="16">
    <mergeCell ref="A1:J1"/>
    <mergeCell ref="D43:E43"/>
    <mergeCell ref="D22:E22"/>
    <mergeCell ref="D34:E34"/>
    <mergeCell ref="A21:B21"/>
    <mergeCell ref="A22:B22"/>
    <mergeCell ref="A23:B23"/>
    <mergeCell ref="A20:B20"/>
    <mergeCell ref="A27:B27"/>
    <mergeCell ref="D3:E3"/>
    <mergeCell ref="D16:E16"/>
    <mergeCell ref="D37:E37"/>
    <mergeCell ref="A3:B3"/>
    <mergeCell ref="A7:B7"/>
    <mergeCell ref="A8:B8"/>
    <mergeCell ref="A11:B11"/>
  </mergeCells>
  <pageMargins left="0.75" right="0.75" top="1" bottom="1" header="0.5" footer="0.5"/>
  <ignoredErrors>
    <ignoredError sqref="E29:I29" emptyCellReference="1"/>
  </ignoredErrors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Simen</dc:creator>
  <cp:lastModifiedBy>Simen</cp:lastModifiedBy>
  <dcterms:created xsi:type="dcterms:W3CDTF">2013-01-25T13:11:11Z</dcterms:created>
  <dcterms:modified xsi:type="dcterms:W3CDTF">2013-01-30T02:38:16Z</dcterms:modified>
</cp:coreProperties>
</file>