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9980" windowHeight="1266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H21" i="1" l="1"/>
  <c r="H46" i="1"/>
  <c r="H18" i="1"/>
  <c r="N18" i="1" s="1"/>
  <c r="I10" i="1"/>
  <c r="G10" i="1"/>
  <c r="N10" i="1"/>
  <c r="I20" i="1"/>
  <c r="N20" i="1" s="1"/>
  <c r="E21" i="1"/>
  <c r="E46" i="1"/>
  <c r="G21" i="1"/>
  <c r="F46" i="1"/>
  <c r="J46" i="1"/>
  <c r="K46" i="1"/>
  <c r="L46" i="1"/>
  <c r="M46" i="1"/>
  <c r="N35" i="1"/>
  <c r="N36" i="1"/>
  <c r="N37" i="1"/>
  <c r="N38" i="1"/>
  <c r="N39" i="1"/>
  <c r="N40" i="1"/>
  <c r="N41" i="1"/>
  <c r="N42" i="1"/>
  <c r="N43" i="1"/>
  <c r="N44" i="1"/>
  <c r="N45" i="1"/>
  <c r="N5" i="1"/>
  <c r="N6" i="1"/>
  <c r="N7" i="1"/>
  <c r="N8" i="1"/>
  <c r="N9" i="1"/>
  <c r="N11" i="1"/>
  <c r="N12" i="1"/>
  <c r="N13" i="1"/>
  <c r="N14" i="1"/>
  <c r="N15" i="1"/>
  <c r="N16" i="1"/>
  <c r="N17" i="1"/>
  <c r="N19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4" i="1"/>
  <c r="I28" i="1"/>
  <c r="D17" i="1"/>
  <c r="G41" i="1"/>
  <c r="E31" i="1"/>
  <c r="D24" i="1"/>
  <c r="D34" i="1"/>
  <c r="D25" i="1"/>
  <c r="D33" i="1"/>
  <c r="C44" i="1"/>
  <c r="C43" i="1"/>
  <c r="C42" i="1"/>
  <c r="C34" i="1"/>
  <c r="C23" i="1"/>
  <c r="C33" i="1"/>
  <c r="C35" i="1" s="1"/>
  <c r="C24" i="1"/>
  <c r="C29" i="1"/>
  <c r="C10" i="1"/>
  <c r="C9" i="1"/>
  <c r="G46" i="1" l="1"/>
  <c r="I46" i="1"/>
  <c r="N21" i="1"/>
  <c r="D46" i="1"/>
  <c r="C25" i="1"/>
  <c r="C46" i="1" s="1"/>
  <c r="N46" i="1" l="1"/>
</calcChain>
</file>

<file path=xl/sharedStrings.xml><?xml version="1.0" encoding="utf-8"?>
<sst xmlns="http://schemas.openxmlformats.org/spreadsheetml/2006/main" count="46" uniqueCount="46">
  <si>
    <t>Foreløpig saldobalanse per 31.12.20x6 for Balder AS</t>
  </si>
  <si>
    <t>Fsb.</t>
  </si>
  <si>
    <t>Tomter</t>
  </si>
  <si>
    <t>Bygninger</t>
  </si>
  <si>
    <t>Maskiner</t>
  </si>
  <si>
    <t>Biler</t>
  </si>
  <si>
    <t>Inventar</t>
  </si>
  <si>
    <t>Innkjøpte handelsvarer (varelager)</t>
  </si>
  <si>
    <t>Kundefordringer</t>
  </si>
  <si>
    <t>Kontanter</t>
  </si>
  <si>
    <t xml:space="preserve">Bankinnskudd  </t>
  </si>
  <si>
    <t>Bankinnskudd skattetrekk</t>
  </si>
  <si>
    <t>Aksjekapital</t>
  </si>
  <si>
    <t>Annen egenkapital</t>
  </si>
  <si>
    <t>Pantelån</t>
  </si>
  <si>
    <t>Kassakreditt</t>
  </si>
  <si>
    <t>Leverandørgjeld</t>
  </si>
  <si>
    <t>Skattetrekk</t>
  </si>
  <si>
    <t>Utgående merverdiavgift</t>
  </si>
  <si>
    <t>Inngående merverdiavgift</t>
  </si>
  <si>
    <t>Oppgjørskonto merverdiavgift</t>
  </si>
  <si>
    <t>Skyldig arbeidsgiveravgift</t>
  </si>
  <si>
    <t>Påløpt arbeidsgiveravgift</t>
  </si>
  <si>
    <t>Påløpt ferielønn</t>
  </si>
  <si>
    <t>Påløpne rentekostnader</t>
  </si>
  <si>
    <t>Påløpne telefonkostnader</t>
  </si>
  <si>
    <t xml:space="preserve">Diverse kortsiktig gjeld </t>
  </si>
  <si>
    <t>Salgsinntekter mva. pliktig</t>
  </si>
  <si>
    <t>Gevinst ved salg anleggsmidler</t>
  </si>
  <si>
    <t>Innkjøp av varer</t>
  </si>
  <si>
    <t>Lønninger</t>
  </si>
  <si>
    <t>Feriepenger</t>
  </si>
  <si>
    <t>Arbeidsgiveravgift</t>
  </si>
  <si>
    <t>Arbeidsgiveravgift feriepenger</t>
  </si>
  <si>
    <t>Frakt, transp., forsikring for solgte varer</t>
  </si>
  <si>
    <t>Strøm, varme mv.</t>
  </si>
  <si>
    <t>Telefon, porto mv.</t>
  </si>
  <si>
    <t>Reklame og markedsføring</t>
  </si>
  <si>
    <t>Forsikringer</t>
  </si>
  <si>
    <t>Tap på fordringer</t>
  </si>
  <si>
    <t>Andre driftskostnader</t>
  </si>
  <si>
    <t>Renteinntekt</t>
  </si>
  <si>
    <t>Rentekostnader</t>
  </si>
  <si>
    <t>Til annen egenkapital</t>
  </si>
  <si>
    <t>Kontrolllsum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</si>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</sst>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kr&quot;\ * #,##0.00_ ;_ &quot;kr&quot;\ * \-#,##0.00_ ;_ &quot;kr&quot;\ * &quot;-&quot;??_ ;_ @_ "/>
  </numFmts>
  <fonts count="6" x14ac:knownFonts="1">
    <font>
      <sz val="10"/>
      <color theme="1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8">
    <xf numFmtId="0" fontId="0" fillId="0" borderId="0" xfId="0"/>
    <xf numFmtId="0" fontId="1" fillId="0" borderId="5" xfId="0" applyFont="1" applyBorder="1"/>
    <xf numFmtId="0" fontId="1" fillId="0" borderId="7" xfId="0" applyFont="1" applyBorder="1"/>
    <xf numFmtId="0" fontId="1" fillId="0" borderId="9" xfId="0" applyFont="1" applyBorder="1"/>
    <xf numFmtId="0" fontId="1" fillId="0" borderId="10" xfId="0" applyFont="1" applyFill="1" applyBorder="1" applyAlignment="1">
      <alignment horizontal="right"/>
    </xf>
    <xf numFmtId="0" fontId="1" fillId="0" borderId="0" xfId="0" applyFont="1" applyFill="1" applyBorder="1"/>
    <xf numFmtId="0" fontId="3" fillId="0" borderId="0" xfId="0" applyFont="1"/>
    <xf numFmtId="44" fontId="3" fillId="0" borderId="0" xfId="0" applyNumberFormat="1" applyFont="1"/>
    <xf numFmtId="0" fontId="1" fillId="2" borderId="5" xfId="0" applyFont="1" applyFill="1" applyBorder="1"/>
    <xf numFmtId="0" fontId="1" fillId="2" borderId="7" xfId="0" applyFont="1" applyFill="1" applyBorder="1"/>
    <xf numFmtId="44" fontId="3" fillId="2" borderId="11" xfId="1" applyFont="1" applyFill="1" applyBorder="1"/>
    <xf numFmtId="44" fontId="3" fillId="2" borderId="11" xfId="0" applyNumberFormat="1" applyFont="1" applyFill="1" applyBorder="1"/>
    <xf numFmtId="44" fontId="3" fillId="0" borderId="11" xfId="1" applyFont="1" applyBorder="1"/>
    <xf numFmtId="44" fontId="3" fillId="0" borderId="11" xfId="0" applyNumberFormat="1" applyFont="1" applyBorder="1"/>
    <xf numFmtId="0" fontId="3" fillId="2" borderId="11" xfId="0" applyFont="1" applyFill="1" applyBorder="1"/>
    <xf numFmtId="0" fontId="3" fillId="0" borderId="11" xfId="0" applyFont="1" applyBorder="1"/>
    <xf numFmtId="44" fontId="4" fillId="0" borderId="11" xfId="1" applyFont="1" applyBorder="1"/>
    <xf numFmtId="0" fontId="3" fillId="0" borderId="13" xfId="0" applyFont="1" applyBorder="1"/>
    <xf numFmtId="44" fontId="3" fillId="0" borderId="13" xfId="0" applyNumberFormat="1" applyFont="1" applyBorder="1"/>
    <xf numFmtId="0" fontId="1" fillId="2" borderId="14" xfId="0" applyFont="1" applyFill="1" applyBorder="1" applyAlignment="1">
      <alignment horizontal="left"/>
    </xf>
    <xf numFmtId="0" fontId="1" fillId="2" borderId="12" xfId="1" applyNumberFormat="1" applyFont="1" applyFill="1" applyBorder="1" applyAlignment="1">
      <alignment horizontal="right"/>
    </xf>
    <xf numFmtId="0" fontId="3" fillId="2" borderId="16" xfId="1" applyNumberFormat="1" applyFont="1" applyFill="1" applyBorder="1"/>
    <xf numFmtId="0" fontId="3" fillId="2" borderId="16" xfId="0" applyNumberFormat="1" applyFont="1" applyFill="1" applyBorder="1"/>
    <xf numFmtId="44" fontId="3" fillId="2" borderId="18" xfId="1" applyFont="1" applyFill="1" applyBorder="1"/>
    <xf numFmtId="44" fontId="3" fillId="0" borderId="18" xfId="1" applyFont="1" applyBorder="1"/>
    <xf numFmtId="0" fontId="3" fillId="2" borderId="18" xfId="0" applyFont="1" applyFill="1" applyBorder="1"/>
    <xf numFmtId="0" fontId="3" fillId="0" borderId="18" xfId="0" applyFont="1" applyBorder="1"/>
    <xf numFmtId="44" fontId="3" fillId="0" borderId="19" xfId="1" applyFont="1" applyBorder="1"/>
    <xf numFmtId="44" fontId="1" fillId="2" borderId="20" xfId="1" applyFont="1" applyFill="1" applyBorder="1" applyAlignment="1">
      <alignment horizontal="right"/>
    </xf>
    <xf numFmtId="44" fontId="1" fillId="0" borderId="21" xfId="1" applyFont="1" applyBorder="1" applyAlignment="1">
      <alignment horizontal="right"/>
    </xf>
    <xf numFmtId="44" fontId="1" fillId="2" borderId="22" xfId="1" applyFont="1" applyFill="1" applyBorder="1" applyAlignment="1">
      <alignment horizontal="right"/>
    </xf>
    <xf numFmtId="44" fontId="1" fillId="0" borderId="22" xfId="1" applyFont="1" applyBorder="1" applyAlignment="1">
      <alignment horizontal="right"/>
    </xf>
    <xf numFmtId="44" fontId="1" fillId="0" borderId="23" xfId="1" applyFont="1" applyBorder="1" applyAlignment="1">
      <alignment horizontal="right"/>
    </xf>
    <xf numFmtId="44" fontId="3" fillId="2" borderId="24" xfId="1" applyFont="1" applyFill="1" applyBorder="1"/>
    <xf numFmtId="44" fontId="3" fillId="2" borderId="25" xfId="1" applyFont="1" applyFill="1" applyBorder="1"/>
    <xf numFmtId="44" fontId="3" fillId="2" borderId="25" xfId="0" applyNumberFormat="1" applyFont="1" applyFill="1" applyBorder="1"/>
    <xf numFmtId="0" fontId="4" fillId="0" borderId="26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/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3" fontId="5" fillId="0" borderId="17" xfId="0" applyNumberFormat="1" applyFont="1" applyBorder="1" applyAlignment="1">
      <alignment horizontal="center"/>
    </xf>
    <xf numFmtId="0" fontId="5" fillId="2" borderId="4" xfId="0" applyFont="1" applyFill="1" applyBorder="1" applyAlignment="1">
      <alignment horizontal="right"/>
    </xf>
    <xf numFmtId="0" fontId="5" fillId="0" borderId="4" xfId="0" applyFont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5" fillId="0" borderId="8" xfId="0" applyFont="1" applyBorder="1" applyAlignment="1">
      <alignment horizontal="right"/>
    </xf>
    <xf numFmtId="0" fontId="5" fillId="2" borderId="15" xfId="0" applyFont="1" applyFill="1" applyBorder="1" applyAlignment="1">
      <alignment horizontal="left"/>
    </xf>
  </cellXfs>
  <cellStyles count="2">
    <cellStyle name="Normal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N53"/>
  <sheetViews>
    <sheetView tabSelected="1" topLeftCell="A4" zoomScale="130" zoomScaleNormal="130" workbookViewId="0">
      <selection activeCell="E15" sqref="E15"/>
    </sheetView>
  </sheetViews>
  <sheetFormatPr baseColWidth="10" defaultRowHeight="10.199999999999999" x14ac:dyDescent="0.2"/>
  <cols>
    <col min="1" max="1" width="6.33203125" style="6" customWidth="1"/>
    <col min="2" max="2" width="32.33203125" style="6" customWidth="1"/>
    <col min="3" max="3" width="12.5546875" style="6" customWidth="1"/>
    <col min="4" max="13" width="13.21875" style="6" customWidth="1"/>
    <col min="14" max="14" width="16.5546875" style="6" customWidth="1"/>
    <col min="15" max="256" width="8.88671875" style="6" customWidth="1"/>
    <col min="257" max="16384" width="11.5546875" style="6"/>
  </cols>
  <sheetData>
    <row r="3" spans="1:14" x14ac:dyDescent="0.2">
      <c r="A3" s="39" t="s">
        <v>0</v>
      </c>
      <c r="B3" s="40"/>
      <c r="C3" s="41" t="s">
        <v>1</v>
      </c>
      <c r="D3" s="36">
        <v>1</v>
      </c>
      <c r="E3" s="37">
        <v>2</v>
      </c>
      <c r="F3" s="37">
        <v>3</v>
      </c>
      <c r="G3" s="37">
        <v>4</v>
      </c>
      <c r="H3" s="37">
        <v>5</v>
      </c>
      <c r="I3" s="37">
        <v>6</v>
      </c>
      <c r="J3" s="37">
        <v>7</v>
      </c>
      <c r="K3" s="37">
        <v>8</v>
      </c>
      <c r="L3" s="37">
        <v>9</v>
      </c>
      <c r="M3" s="37">
        <v>10</v>
      </c>
      <c r="N3" s="38" t="s">
        <v>45</v>
      </c>
    </row>
    <row r="4" spans="1:14" x14ac:dyDescent="0.2">
      <c r="A4" s="42">
        <v>1100</v>
      </c>
      <c r="B4" s="8" t="s">
        <v>2</v>
      </c>
      <c r="C4" s="28">
        <v>4800000</v>
      </c>
      <c r="D4" s="33"/>
      <c r="E4" s="34"/>
      <c r="F4" s="34"/>
      <c r="G4" s="34"/>
      <c r="H4" s="34"/>
      <c r="I4" s="34"/>
      <c r="J4" s="34"/>
      <c r="K4" s="34"/>
      <c r="L4" s="34"/>
      <c r="M4" s="34"/>
      <c r="N4" s="35">
        <f>SUM(C4:M4)</f>
        <v>4800000</v>
      </c>
    </row>
    <row r="5" spans="1:14" x14ac:dyDescent="0.2">
      <c r="A5" s="43">
        <v>1100</v>
      </c>
      <c r="B5" s="1" t="s">
        <v>3</v>
      </c>
      <c r="C5" s="29">
        <v>7200000</v>
      </c>
      <c r="D5" s="24"/>
      <c r="E5" s="12"/>
      <c r="F5" s="12"/>
      <c r="G5" s="12"/>
      <c r="H5" s="12"/>
      <c r="I5" s="12"/>
      <c r="J5" s="12"/>
      <c r="K5" s="12"/>
      <c r="L5" s="12"/>
      <c r="M5" s="12"/>
      <c r="N5" s="13">
        <f t="shared" ref="N5:N47" si="0">SUM(C5:M5)</f>
        <v>7200000</v>
      </c>
    </row>
    <row r="6" spans="1:14" x14ac:dyDescent="0.2">
      <c r="A6" s="44">
        <v>1200</v>
      </c>
      <c r="B6" s="9" t="s">
        <v>4</v>
      </c>
      <c r="C6" s="30">
        <v>5280000</v>
      </c>
      <c r="D6" s="23"/>
      <c r="E6" s="10"/>
      <c r="F6" s="10"/>
      <c r="G6" s="10"/>
      <c r="H6" s="10"/>
      <c r="I6" s="10"/>
      <c r="J6" s="10"/>
      <c r="K6" s="10"/>
      <c r="L6" s="10"/>
      <c r="M6" s="10"/>
      <c r="N6" s="11">
        <f t="shared" si="0"/>
        <v>5280000</v>
      </c>
    </row>
    <row r="7" spans="1:14" x14ac:dyDescent="0.2">
      <c r="A7" s="45">
        <v>1230</v>
      </c>
      <c r="B7" s="2" t="s">
        <v>5</v>
      </c>
      <c r="C7" s="31">
        <v>1824000</v>
      </c>
      <c r="D7" s="24"/>
      <c r="E7" s="12"/>
      <c r="F7" s="12"/>
      <c r="G7" s="12"/>
      <c r="H7" s="12"/>
      <c r="I7" s="12"/>
      <c r="J7" s="12"/>
      <c r="K7" s="12"/>
      <c r="L7" s="12"/>
      <c r="M7" s="12"/>
      <c r="N7" s="13">
        <f t="shared" si="0"/>
        <v>1824000</v>
      </c>
    </row>
    <row r="8" spans="1:14" x14ac:dyDescent="0.2">
      <c r="A8" s="44">
        <v>1250</v>
      </c>
      <c r="B8" s="9" t="s">
        <v>6</v>
      </c>
      <c r="C8" s="30">
        <v>1060000</v>
      </c>
      <c r="D8" s="23"/>
      <c r="E8" s="10"/>
      <c r="F8" s="10"/>
      <c r="G8" s="10"/>
      <c r="H8" s="10"/>
      <c r="I8" s="10"/>
      <c r="J8" s="10"/>
      <c r="K8" s="10"/>
      <c r="L8" s="10"/>
      <c r="M8" s="10"/>
      <c r="N8" s="11">
        <f t="shared" si="0"/>
        <v>1060000</v>
      </c>
    </row>
    <row r="9" spans="1:14" x14ac:dyDescent="0.2">
      <c r="A9" s="45">
        <v>1460</v>
      </c>
      <c r="B9" s="2" t="s">
        <v>7</v>
      </c>
      <c r="C9" s="31">
        <f>200000+2050000</f>
        <v>2250000</v>
      </c>
      <c r="D9" s="24"/>
      <c r="E9" s="12"/>
      <c r="F9" s="12"/>
      <c r="G9" s="12"/>
      <c r="H9" s="12"/>
      <c r="I9" s="12"/>
      <c r="J9" s="12"/>
      <c r="K9" s="12"/>
      <c r="L9" s="12"/>
      <c r="M9" s="12"/>
      <c r="N9" s="13">
        <f t="shared" si="0"/>
        <v>2250000</v>
      </c>
    </row>
    <row r="10" spans="1:14" x14ac:dyDescent="0.2">
      <c r="A10" s="44">
        <v>1500</v>
      </c>
      <c r="B10" s="9" t="s">
        <v>8</v>
      </c>
      <c r="C10" s="30">
        <f>2060000-310000</f>
        <v>1750000</v>
      </c>
      <c r="D10" s="23"/>
      <c r="E10" s="10"/>
      <c r="F10" s="10"/>
      <c r="G10" s="10">
        <f>(-250000)</f>
        <v>-250000</v>
      </c>
      <c r="H10" s="10"/>
      <c r="I10" s="10">
        <f>-(12000)</f>
        <v>-12000</v>
      </c>
      <c r="J10" s="10"/>
      <c r="K10" s="10"/>
      <c r="L10" s="10"/>
      <c r="M10" s="10"/>
      <c r="N10" s="11">
        <f t="shared" si="0"/>
        <v>1488000</v>
      </c>
    </row>
    <row r="11" spans="1:14" x14ac:dyDescent="0.2">
      <c r="A11" s="45">
        <v>1900</v>
      </c>
      <c r="B11" s="2" t="s">
        <v>9</v>
      </c>
      <c r="C11" s="31">
        <v>284500</v>
      </c>
      <c r="D11" s="24"/>
      <c r="E11" s="12"/>
      <c r="F11" s="12"/>
      <c r="G11" s="12"/>
      <c r="H11" s="12"/>
      <c r="I11" s="12"/>
      <c r="J11" s="12"/>
      <c r="K11" s="12"/>
      <c r="L11" s="12"/>
      <c r="M11" s="12"/>
      <c r="N11" s="13">
        <f t="shared" si="0"/>
        <v>284500</v>
      </c>
    </row>
    <row r="12" spans="1:14" x14ac:dyDescent="0.2">
      <c r="A12" s="44">
        <v>1920</v>
      </c>
      <c r="B12" s="9" t="s">
        <v>10</v>
      </c>
      <c r="C12" s="30">
        <v>1080000</v>
      </c>
      <c r="D12" s="23"/>
      <c r="E12" s="10"/>
      <c r="F12" s="10"/>
      <c r="G12" s="10"/>
      <c r="H12" s="10"/>
      <c r="I12" s="10"/>
      <c r="J12" s="10"/>
      <c r="K12" s="10"/>
      <c r="L12" s="10"/>
      <c r="M12" s="10"/>
      <c r="N12" s="11">
        <f t="shared" si="0"/>
        <v>1080000</v>
      </c>
    </row>
    <row r="13" spans="1:14" x14ac:dyDescent="0.2">
      <c r="A13" s="45">
        <v>1950</v>
      </c>
      <c r="B13" s="2" t="s">
        <v>11</v>
      </c>
      <c r="C13" s="31">
        <v>480000</v>
      </c>
      <c r="D13" s="24">
        <v>650000</v>
      </c>
      <c r="E13" s="12"/>
      <c r="F13" s="12"/>
      <c r="G13" s="12"/>
      <c r="H13" s="12"/>
      <c r="I13" s="12"/>
      <c r="J13" s="12"/>
      <c r="K13" s="12"/>
      <c r="L13" s="12"/>
      <c r="M13" s="12"/>
      <c r="N13" s="13">
        <f t="shared" si="0"/>
        <v>1130000</v>
      </c>
    </row>
    <row r="14" spans="1:14" x14ac:dyDescent="0.2">
      <c r="A14" s="44">
        <v>2000</v>
      </c>
      <c r="B14" s="9" t="s">
        <v>12</v>
      </c>
      <c r="C14" s="30">
        <v>-5000000</v>
      </c>
      <c r="D14" s="23"/>
      <c r="E14" s="10"/>
      <c r="F14" s="10"/>
      <c r="G14" s="10"/>
      <c r="H14" s="10"/>
      <c r="I14" s="10"/>
      <c r="J14" s="10"/>
      <c r="K14" s="10"/>
      <c r="L14" s="10"/>
      <c r="M14" s="10"/>
      <c r="N14" s="11">
        <f t="shared" si="0"/>
        <v>-5000000</v>
      </c>
    </row>
    <row r="15" spans="1:14" x14ac:dyDescent="0.2">
      <c r="A15" s="45">
        <v>2050</v>
      </c>
      <c r="B15" s="2" t="s">
        <v>13</v>
      </c>
      <c r="C15" s="31">
        <v>-8331830</v>
      </c>
      <c r="D15" s="24"/>
      <c r="E15" s="12"/>
      <c r="F15" s="12"/>
      <c r="G15" s="12"/>
      <c r="H15" s="12"/>
      <c r="I15" s="12"/>
      <c r="J15" s="12"/>
      <c r="K15" s="12"/>
      <c r="L15" s="12"/>
      <c r="M15" s="12"/>
      <c r="N15" s="13">
        <f t="shared" si="0"/>
        <v>-8331830</v>
      </c>
    </row>
    <row r="16" spans="1:14" x14ac:dyDescent="0.2">
      <c r="A16" s="44">
        <v>2240</v>
      </c>
      <c r="B16" s="9" t="s">
        <v>14</v>
      </c>
      <c r="C16" s="30">
        <v>-4200000</v>
      </c>
      <c r="D16" s="23"/>
      <c r="E16" s="10"/>
      <c r="F16" s="10"/>
      <c r="G16" s="10"/>
      <c r="H16" s="10"/>
      <c r="I16" s="10"/>
      <c r="J16" s="10"/>
      <c r="K16" s="10"/>
      <c r="L16" s="10"/>
      <c r="M16" s="10"/>
      <c r="N16" s="11">
        <f t="shared" si="0"/>
        <v>-4200000</v>
      </c>
    </row>
    <row r="17" spans="1:14" x14ac:dyDescent="0.2">
      <c r="A17" s="45">
        <v>2380</v>
      </c>
      <c r="B17" s="2" t="s">
        <v>15</v>
      </c>
      <c r="C17" s="31">
        <v>-1600000</v>
      </c>
      <c r="D17" s="24">
        <f>(-1150000-650000)</f>
        <v>-1800000</v>
      </c>
      <c r="E17" s="12"/>
      <c r="F17" s="12"/>
      <c r="G17" s="12"/>
      <c r="H17" s="12"/>
      <c r="I17" s="12"/>
      <c r="J17" s="12"/>
      <c r="K17" s="12"/>
      <c r="L17" s="12"/>
      <c r="M17" s="12"/>
      <c r="N17" s="13">
        <f t="shared" si="0"/>
        <v>-3400000</v>
      </c>
    </row>
    <row r="18" spans="1:14" x14ac:dyDescent="0.2">
      <c r="A18" s="44">
        <v>2400</v>
      </c>
      <c r="B18" s="9" t="s">
        <v>16</v>
      </c>
      <c r="C18" s="30">
        <v>-1024000</v>
      </c>
      <c r="D18" s="25"/>
      <c r="E18" s="10">
        <v>-1800000</v>
      </c>
      <c r="F18" s="10"/>
      <c r="G18" s="10"/>
      <c r="H18" s="10">
        <f>(-45000/1.25)</f>
        <v>-36000</v>
      </c>
      <c r="I18" s="10"/>
      <c r="J18" s="10"/>
      <c r="K18" s="10"/>
      <c r="L18" s="10"/>
      <c r="M18" s="10"/>
      <c r="N18" s="11">
        <f t="shared" si="0"/>
        <v>-2860000</v>
      </c>
    </row>
    <row r="19" spans="1:14" x14ac:dyDescent="0.2">
      <c r="A19" s="45">
        <v>2600</v>
      </c>
      <c r="B19" s="2" t="s">
        <v>17</v>
      </c>
      <c r="C19" s="31">
        <v>-480000</v>
      </c>
      <c r="D19" s="24">
        <v>-650000</v>
      </c>
      <c r="E19" s="12"/>
      <c r="F19" s="12"/>
      <c r="G19" s="12"/>
      <c r="H19" s="12"/>
      <c r="I19" s="12"/>
      <c r="J19" s="12"/>
      <c r="K19" s="12"/>
      <c r="L19" s="12"/>
      <c r="M19" s="12"/>
      <c r="N19" s="13">
        <f t="shared" si="0"/>
        <v>-1130000</v>
      </c>
    </row>
    <row r="20" spans="1:14" x14ac:dyDescent="0.2">
      <c r="A20" s="44">
        <v>2700</v>
      </c>
      <c r="B20" s="9" t="s">
        <v>18</v>
      </c>
      <c r="C20" s="30">
        <v>-780000</v>
      </c>
      <c r="D20" s="23"/>
      <c r="E20" s="10"/>
      <c r="F20" s="10"/>
      <c r="G20" s="10"/>
      <c r="H20" s="10"/>
      <c r="I20" s="10">
        <f>(12000+9600)</f>
        <v>21600</v>
      </c>
      <c r="J20" s="10"/>
      <c r="K20" s="10"/>
      <c r="L20" s="10"/>
      <c r="M20" s="10"/>
      <c r="N20" s="11">
        <f t="shared" si="0"/>
        <v>-758400</v>
      </c>
    </row>
    <row r="21" spans="1:14" x14ac:dyDescent="0.2">
      <c r="A21" s="45">
        <v>2710</v>
      </c>
      <c r="B21" s="2" t="s">
        <v>19</v>
      </c>
      <c r="C21" s="31">
        <v>280000</v>
      </c>
      <c r="D21" s="26"/>
      <c r="E21" s="12">
        <f>1800000-(1800000/1.25)</f>
        <v>360000</v>
      </c>
      <c r="F21" s="12"/>
      <c r="G21" s="12">
        <f>(50000)</f>
        <v>50000</v>
      </c>
      <c r="H21" s="12">
        <f>-(H36+H18)</f>
        <v>-9000</v>
      </c>
      <c r="I21" s="12"/>
      <c r="J21" s="12"/>
      <c r="K21" s="12"/>
      <c r="L21" s="12"/>
      <c r="M21" s="12"/>
      <c r="N21" s="13">
        <f t="shared" si="0"/>
        <v>681000</v>
      </c>
    </row>
    <row r="22" spans="1:14" x14ac:dyDescent="0.2">
      <c r="A22" s="44">
        <v>2740</v>
      </c>
      <c r="B22" s="9" t="s">
        <v>20</v>
      </c>
      <c r="C22" s="30">
        <v>0</v>
      </c>
      <c r="D22" s="23"/>
      <c r="E22" s="10"/>
      <c r="F22" s="10"/>
      <c r="G22" s="10"/>
      <c r="H22" s="10"/>
      <c r="I22" s="10"/>
      <c r="J22" s="10"/>
      <c r="K22" s="10"/>
      <c r="L22" s="10"/>
      <c r="M22" s="10"/>
      <c r="N22" s="11">
        <f t="shared" si="0"/>
        <v>0</v>
      </c>
    </row>
    <row r="23" spans="1:14" x14ac:dyDescent="0.2">
      <c r="A23" s="45">
        <v>2770</v>
      </c>
      <c r="B23" s="2" t="s">
        <v>21</v>
      </c>
      <c r="C23" s="31">
        <f>-ROUND(C34/11,0)</f>
        <v>-162406</v>
      </c>
      <c r="D23" s="24"/>
      <c r="E23" s="12"/>
      <c r="F23" s="12"/>
      <c r="G23" s="12"/>
      <c r="H23" s="12"/>
      <c r="I23" s="12"/>
      <c r="J23" s="12"/>
      <c r="K23" s="12"/>
      <c r="L23" s="12"/>
      <c r="M23" s="12"/>
      <c r="N23" s="13">
        <f t="shared" si="0"/>
        <v>-162406</v>
      </c>
    </row>
    <row r="24" spans="1:14" x14ac:dyDescent="0.2">
      <c r="A24" s="44">
        <v>2780</v>
      </c>
      <c r="B24" s="9" t="s">
        <v>22</v>
      </c>
      <c r="C24" s="30">
        <f>ROUND(-C33*0.141,0)</f>
        <v>-214376</v>
      </c>
      <c r="D24" s="23">
        <f>-1800000*0.141+(-216000*0.141)</f>
        <v>-284255.99999999994</v>
      </c>
      <c r="E24" s="10"/>
      <c r="F24" s="10"/>
      <c r="G24" s="10"/>
      <c r="H24" s="10"/>
      <c r="I24" s="10"/>
      <c r="J24" s="10"/>
      <c r="K24" s="10"/>
      <c r="L24" s="10"/>
      <c r="M24" s="10"/>
      <c r="N24" s="11">
        <f t="shared" si="0"/>
        <v>-498631.99999999994</v>
      </c>
    </row>
    <row r="25" spans="1:14" x14ac:dyDescent="0.2">
      <c r="A25" s="45">
        <v>2940</v>
      </c>
      <c r="B25" s="2" t="s">
        <v>23</v>
      </c>
      <c r="C25" s="31">
        <f>-C33</f>
        <v>-1520400</v>
      </c>
      <c r="D25" s="24">
        <f>-1800000*0.12</f>
        <v>-216000</v>
      </c>
      <c r="E25" s="12"/>
      <c r="F25" s="12"/>
      <c r="G25" s="12"/>
      <c r="H25" s="12"/>
      <c r="I25" s="12"/>
      <c r="J25" s="12"/>
      <c r="K25" s="12"/>
      <c r="L25" s="12"/>
      <c r="M25" s="12"/>
      <c r="N25" s="13">
        <f t="shared" si="0"/>
        <v>-1736400</v>
      </c>
    </row>
    <row r="26" spans="1:14" x14ac:dyDescent="0.2">
      <c r="A26" s="44">
        <v>2950</v>
      </c>
      <c r="B26" s="9" t="s">
        <v>24</v>
      </c>
      <c r="C26" s="30">
        <v>-77000</v>
      </c>
      <c r="D26" s="23"/>
      <c r="E26" s="10"/>
      <c r="F26" s="10"/>
      <c r="G26" s="10"/>
      <c r="H26" s="10"/>
      <c r="I26" s="10"/>
      <c r="J26" s="10"/>
      <c r="K26" s="10"/>
      <c r="L26" s="10"/>
      <c r="M26" s="10"/>
      <c r="N26" s="11">
        <f t="shared" si="0"/>
        <v>-77000</v>
      </c>
    </row>
    <row r="27" spans="1:14" x14ac:dyDescent="0.2">
      <c r="A27" s="45">
        <v>2960</v>
      </c>
      <c r="B27" s="2" t="s">
        <v>25</v>
      </c>
      <c r="C27" s="31">
        <v>-22000</v>
      </c>
      <c r="D27" s="24"/>
      <c r="E27" s="12"/>
      <c r="F27" s="12"/>
      <c r="G27" s="12"/>
      <c r="H27" s="12"/>
      <c r="I27" s="12"/>
      <c r="J27" s="12"/>
      <c r="K27" s="12"/>
      <c r="L27" s="12"/>
      <c r="M27" s="12"/>
      <c r="N27" s="13">
        <f t="shared" si="0"/>
        <v>-22000</v>
      </c>
    </row>
    <row r="28" spans="1:14" x14ac:dyDescent="0.2">
      <c r="A28" s="44">
        <v>2961</v>
      </c>
      <c r="B28" s="9" t="s">
        <v>26</v>
      </c>
      <c r="C28" s="30">
        <v>-100000</v>
      </c>
      <c r="D28" s="25"/>
      <c r="E28" s="10"/>
      <c r="F28" s="10"/>
      <c r="G28" s="10"/>
      <c r="H28" s="10"/>
      <c r="I28" s="10">
        <f>(-12000/1.25)</f>
        <v>-9600</v>
      </c>
      <c r="J28" s="10"/>
      <c r="K28" s="10"/>
      <c r="L28" s="10"/>
      <c r="M28" s="10"/>
      <c r="N28" s="11">
        <f t="shared" si="0"/>
        <v>-109600</v>
      </c>
    </row>
    <row r="29" spans="1:14" x14ac:dyDescent="0.2">
      <c r="A29" s="45">
        <v>3000</v>
      </c>
      <c r="B29" s="2" t="s">
        <v>27</v>
      </c>
      <c r="C29" s="31">
        <f>-48168494-3000</f>
        <v>-48171494</v>
      </c>
      <c r="D29" s="24"/>
      <c r="E29" s="12"/>
      <c r="F29" s="12"/>
      <c r="G29" s="12"/>
      <c r="H29" s="12"/>
      <c r="I29" s="12"/>
      <c r="J29" s="12"/>
      <c r="K29" s="12"/>
      <c r="L29" s="12"/>
      <c r="M29" s="12"/>
      <c r="N29" s="13">
        <f t="shared" si="0"/>
        <v>-48171494</v>
      </c>
    </row>
    <row r="30" spans="1:14" x14ac:dyDescent="0.2">
      <c r="A30" s="44">
        <v>3800</v>
      </c>
      <c r="B30" s="9" t="s">
        <v>28</v>
      </c>
      <c r="C30" s="30">
        <v>0</v>
      </c>
      <c r="D30" s="23"/>
      <c r="E30" s="10"/>
      <c r="F30" s="10"/>
      <c r="G30" s="10"/>
      <c r="H30" s="10"/>
      <c r="I30" s="10"/>
      <c r="J30" s="10"/>
      <c r="K30" s="10"/>
      <c r="L30" s="10"/>
      <c r="M30" s="10"/>
      <c r="N30" s="11">
        <f t="shared" si="0"/>
        <v>0</v>
      </c>
    </row>
    <row r="31" spans="1:14" x14ac:dyDescent="0.2">
      <c r="A31" s="45">
        <v>4300</v>
      </c>
      <c r="B31" s="2" t="s">
        <v>29</v>
      </c>
      <c r="C31" s="31">
        <v>25080000</v>
      </c>
      <c r="D31" s="26"/>
      <c r="E31" s="12">
        <f>(1800000-360000)</f>
        <v>1440000</v>
      </c>
      <c r="F31" s="12"/>
      <c r="G31" s="12"/>
      <c r="H31" s="12"/>
      <c r="I31" s="12"/>
      <c r="J31" s="12"/>
      <c r="K31" s="12"/>
      <c r="L31" s="12"/>
      <c r="M31" s="12"/>
      <c r="N31" s="13">
        <f t="shared" si="0"/>
        <v>26520000</v>
      </c>
    </row>
    <row r="32" spans="1:14" x14ac:dyDescent="0.2">
      <c r="A32" s="44">
        <v>5000</v>
      </c>
      <c r="B32" s="9" t="s">
        <v>30</v>
      </c>
      <c r="C32" s="30">
        <v>12670000</v>
      </c>
      <c r="D32" s="23">
        <v>1800000</v>
      </c>
      <c r="E32" s="10"/>
      <c r="F32" s="10"/>
      <c r="G32" s="10"/>
      <c r="H32" s="10"/>
      <c r="I32" s="10"/>
      <c r="J32" s="10"/>
      <c r="K32" s="10"/>
      <c r="L32" s="10"/>
      <c r="M32" s="10"/>
      <c r="N32" s="11">
        <f t="shared" si="0"/>
        <v>14470000</v>
      </c>
    </row>
    <row r="33" spans="1:14" x14ac:dyDescent="0.2">
      <c r="A33" s="45">
        <v>5080</v>
      </c>
      <c r="B33" s="2" t="s">
        <v>31</v>
      </c>
      <c r="C33" s="31">
        <f>C32*0.12</f>
        <v>1520400</v>
      </c>
      <c r="D33" s="24">
        <f>1800000*0.12</f>
        <v>216000</v>
      </c>
      <c r="E33" s="12"/>
      <c r="F33" s="12"/>
      <c r="G33" s="12"/>
      <c r="H33" s="12"/>
      <c r="I33" s="12"/>
      <c r="J33" s="12"/>
      <c r="K33" s="12"/>
      <c r="L33" s="12"/>
      <c r="M33" s="12"/>
      <c r="N33" s="13">
        <f t="shared" si="0"/>
        <v>1736400</v>
      </c>
    </row>
    <row r="34" spans="1:14" x14ac:dyDescent="0.2">
      <c r="A34" s="44">
        <v>5400</v>
      </c>
      <c r="B34" s="9" t="s">
        <v>32</v>
      </c>
      <c r="C34" s="30">
        <f>C32*0.141</f>
        <v>1786469.9999999998</v>
      </c>
      <c r="D34" s="23">
        <f>(1800000*0.141)+(216000*0.141)</f>
        <v>284255.99999999994</v>
      </c>
      <c r="E34" s="10"/>
      <c r="F34" s="10"/>
      <c r="G34" s="10"/>
      <c r="H34" s="10"/>
      <c r="I34" s="10"/>
      <c r="J34" s="10"/>
      <c r="K34" s="10"/>
      <c r="L34" s="10"/>
      <c r="M34" s="10"/>
      <c r="N34" s="11">
        <f t="shared" si="0"/>
        <v>2070725.9999999998</v>
      </c>
    </row>
    <row r="35" spans="1:14" x14ac:dyDescent="0.2">
      <c r="A35" s="45">
        <v>5410</v>
      </c>
      <c r="B35" s="2" t="s">
        <v>33</v>
      </c>
      <c r="C35" s="31">
        <f>ROUND(C33*0.141,0)</f>
        <v>214376</v>
      </c>
      <c r="D35" s="24"/>
      <c r="E35" s="12"/>
      <c r="F35" s="12"/>
      <c r="G35" s="12"/>
      <c r="H35" s="12"/>
      <c r="I35" s="12"/>
      <c r="J35" s="12"/>
      <c r="K35" s="12"/>
      <c r="L35" s="12"/>
      <c r="M35" s="12"/>
      <c r="N35" s="13">
        <f>SUM(C35:M35)</f>
        <v>214376</v>
      </c>
    </row>
    <row r="36" spans="1:14" x14ac:dyDescent="0.2">
      <c r="A36" s="44">
        <v>6110</v>
      </c>
      <c r="B36" s="9" t="s">
        <v>34</v>
      </c>
      <c r="C36" s="30">
        <v>290000</v>
      </c>
      <c r="D36" s="23"/>
      <c r="E36" s="10"/>
      <c r="F36" s="10"/>
      <c r="G36" s="10"/>
      <c r="H36" s="10">
        <v>45000</v>
      </c>
      <c r="I36" s="10"/>
      <c r="J36" s="10"/>
      <c r="K36" s="10"/>
      <c r="L36" s="10"/>
      <c r="M36" s="10"/>
      <c r="N36" s="11">
        <f t="shared" si="0"/>
        <v>335000</v>
      </c>
    </row>
    <row r="37" spans="1:14" x14ac:dyDescent="0.2">
      <c r="A37" s="45">
        <v>6340</v>
      </c>
      <c r="B37" s="2" t="s">
        <v>35</v>
      </c>
      <c r="C37" s="31">
        <v>307000</v>
      </c>
      <c r="D37" s="24"/>
      <c r="E37" s="12"/>
      <c r="F37" s="12"/>
      <c r="G37" s="12"/>
      <c r="H37" s="12"/>
      <c r="I37" s="12"/>
      <c r="J37" s="12"/>
      <c r="K37" s="12"/>
      <c r="L37" s="12"/>
      <c r="M37" s="12"/>
      <c r="N37" s="13">
        <f t="shared" si="0"/>
        <v>307000</v>
      </c>
    </row>
    <row r="38" spans="1:14" x14ac:dyDescent="0.2">
      <c r="A38" s="44">
        <v>6900</v>
      </c>
      <c r="B38" s="9" t="s">
        <v>36</v>
      </c>
      <c r="C38" s="30">
        <v>205000</v>
      </c>
      <c r="D38" s="23"/>
      <c r="E38" s="10"/>
      <c r="F38" s="10"/>
      <c r="G38" s="10"/>
      <c r="H38" s="10"/>
      <c r="I38" s="10"/>
      <c r="J38" s="10"/>
      <c r="K38" s="10"/>
      <c r="L38" s="10"/>
      <c r="M38" s="10"/>
      <c r="N38" s="11">
        <f t="shared" si="0"/>
        <v>205000</v>
      </c>
    </row>
    <row r="39" spans="1:14" x14ac:dyDescent="0.2">
      <c r="A39" s="45">
        <v>7320</v>
      </c>
      <c r="B39" s="2" t="s">
        <v>37</v>
      </c>
      <c r="C39" s="31">
        <v>460240</v>
      </c>
      <c r="D39" s="24"/>
      <c r="E39" s="12"/>
      <c r="F39" s="12"/>
      <c r="G39" s="12"/>
      <c r="H39" s="12"/>
      <c r="I39" s="12"/>
      <c r="J39" s="12"/>
      <c r="K39" s="12"/>
      <c r="L39" s="12"/>
      <c r="M39" s="12"/>
      <c r="N39" s="13">
        <f t="shared" si="0"/>
        <v>460240</v>
      </c>
    </row>
    <row r="40" spans="1:14" x14ac:dyDescent="0.2">
      <c r="A40" s="44">
        <v>7500</v>
      </c>
      <c r="B40" s="9" t="s">
        <v>38</v>
      </c>
      <c r="C40" s="30">
        <v>46000</v>
      </c>
      <c r="D40" s="23"/>
      <c r="E40" s="10"/>
      <c r="F40" s="10"/>
      <c r="G40" s="10"/>
      <c r="H40" s="10"/>
      <c r="I40" s="10"/>
      <c r="J40" s="10"/>
      <c r="K40" s="10"/>
      <c r="L40" s="10"/>
      <c r="M40" s="10"/>
      <c r="N40" s="11">
        <f t="shared" si="0"/>
        <v>46000</v>
      </c>
    </row>
    <row r="41" spans="1:14" x14ac:dyDescent="0.2">
      <c r="A41" s="45">
        <v>7830</v>
      </c>
      <c r="B41" s="2" t="s">
        <v>39</v>
      </c>
      <c r="C41" s="31">
        <v>196000</v>
      </c>
      <c r="D41" s="26"/>
      <c r="E41" s="12"/>
      <c r="F41" s="12"/>
      <c r="G41" s="12">
        <f>(250000/1.25)</f>
        <v>200000</v>
      </c>
      <c r="H41" s="16"/>
      <c r="I41" s="12"/>
      <c r="J41" s="12"/>
      <c r="K41" s="12"/>
      <c r="L41" s="12"/>
      <c r="M41" s="12"/>
      <c r="N41" s="13">
        <f t="shared" si="0"/>
        <v>396000</v>
      </c>
    </row>
    <row r="42" spans="1:14" x14ac:dyDescent="0.2">
      <c r="A42" s="44">
        <v>7990</v>
      </c>
      <c r="B42" s="9" t="s">
        <v>40</v>
      </c>
      <c r="C42" s="30">
        <f>2137800+250800+50000+10000</f>
        <v>2448600</v>
      </c>
      <c r="D42" s="23"/>
      <c r="E42" s="14"/>
      <c r="F42" s="14"/>
      <c r="G42" s="14"/>
      <c r="H42" s="14"/>
      <c r="I42" s="14"/>
      <c r="J42" s="14"/>
      <c r="K42" s="14"/>
      <c r="L42" s="14"/>
      <c r="M42" s="14"/>
      <c r="N42" s="11">
        <f t="shared" si="0"/>
        <v>2448600</v>
      </c>
    </row>
    <row r="43" spans="1:14" x14ac:dyDescent="0.2">
      <c r="A43" s="45">
        <v>8050</v>
      </c>
      <c r="B43" s="2" t="s">
        <v>41</v>
      </c>
      <c r="C43" s="31">
        <f>-70000-14160</f>
        <v>-84160</v>
      </c>
      <c r="D43" s="24"/>
      <c r="E43" s="15"/>
      <c r="F43" s="15"/>
      <c r="G43" s="15"/>
      <c r="H43" s="15"/>
      <c r="I43" s="15"/>
      <c r="J43" s="15"/>
      <c r="K43" s="15"/>
      <c r="L43" s="15"/>
      <c r="M43" s="15"/>
      <c r="N43" s="13">
        <f t="shared" si="0"/>
        <v>-84160</v>
      </c>
    </row>
    <row r="44" spans="1:14" x14ac:dyDescent="0.2">
      <c r="A44" s="44">
        <v>8150</v>
      </c>
      <c r="B44" s="9" t="s">
        <v>42</v>
      </c>
      <c r="C44" s="30">
        <f>248000+7080</f>
        <v>255080</v>
      </c>
      <c r="D44" s="23"/>
      <c r="E44" s="14"/>
      <c r="F44" s="14"/>
      <c r="G44" s="14"/>
      <c r="H44" s="14"/>
      <c r="I44" s="14"/>
      <c r="J44" s="14"/>
      <c r="K44" s="14"/>
      <c r="L44" s="14"/>
      <c r="M44" s="14"/>
      <c r="N44" s="11">
        <f t="shared" si="0"/>
        <v>255080</v>
      </c>
    </row>
    <row r="45" spans="1:14" x14ac:dyDescent="0.2">
      <c r="A45" s="46">
        <v>8960</v>
      </c>
      <c r="B45" s="3" t="s">
        <v>43</v>
      </c>
      <c r="C45" s="32">
        <v>0</v>
      </c>
      <c r="D45" s="27"/>
      <c r="E45" s="17"/>
      <c r="F45" s="17"/>
      <c r="G45" s="17"/>
      <c r="H45" s="17"/>
      <c r="I45" s="17"/>
      <c r="J45" s="17"/>
      <c r="K45" s="17"/>
      <c r="L45" s="17"/>
      <c r="M45" s="17"/>
      <c r="N45" s="18">
        <f t="shared" si="0"/>
        <v>0</v>
      </c>
    </row>
    <row r="46" spans="1:14" ht="10.8" thickBot="1" x14ac:dyDescent="0.25">
      <c r="A46" s="19"/>
      <c r="B46" s="47" t="s">
        <v>44</v>
      </c>
      <c r="C46" s="20">
        <f>SUM(C4:C45)</f>
        <v>0</v>
      </c>
      <c r="D46" s="21">
        <f>SUM(D4:D45)</f>
        <v>0</v>
      </c>
      <c r="E46" s="21">
        <f t="shared" ref="E46:M46" si="1">SUM(E4:E45)</f>
        <v>0</v>
      </c>
      <c r="F46" s="21">
        <f t="shared" si="1"/>
        <v>0</v>
      </c>
      <c r="G46" s="21">
        <f t="shared" si="1"/>
        <v>0</v>
      </c>
      <c r="H46" s="21">
        <f t="shared" si="1"/>
        <v>0</v>
      </c>
      <c r="I46" s="21">
        <f t="shared" si="1"/>
        <v>0</v>
      </c>
      <c r="J46" s="21">
        <f t="shared" si="1"/>
        <v>0</v>
      </c>
      <c r="K46" s="21">
        <f t="shared" si="1"/>
        <v>0</v>
      </c>
      <c r="L46" s="21">
        <f t="shared" si="1"/>
        <v>0</v>
      </c>
      <c r="M46" s="21">
        <f t="shared" si="1"/>
        <v>0</v>
      </c>
      <c r="N46" s="22">
        <f t="shared" si="0"/>
        <v>0</v>
      </c>
    </row>
    <row r="47" spans="1:14" ht="10.8" thickTop="1" x14ac:dyDescent="0.2">
      <c r="A47" s="4"/>
      <c r="B47" s="5"/>
      <c r="D47" s="7"/>
      <c r="E47" s="7"/>
      <c r="N47" s="7"/>
    </row>
    <row r="48" spans="1:14" x14ac:dyDescent="0.2">
      <c r="E48" s="7"/>
    </row>
    <row r="49" spans="4:5" x14ac:dyDescent="0.2">
      <c r="E49" s="7"/>
    </row>
    <row r="50" spans="4:5" x14ac:dyDescent="0.2">
      <c r="E50" s="7"/>
    </row>
    <row r="51" spans="4:5" x14ac:dyDescent="0.2">
      <c r="E51" s="7"/>
    </row>
    <row r="52" spans="4:5" x14ac:dyDescent="0.2">
      <c r="E52" s="7"/>
    </row>
    <row r="53" spans="4:5" x14ac:dyDescent="0.2">
      <c r="D53" s="7"/>
      <c r="E53" s="7"/>
    </row>
  </sheetData>
  <pageMargins left="0.7" right="0.7" top="0.75" bottom="0.75" header="0.3" footer="0.3"/>
  <pageSetup paperSize="1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cols>
    <col min="1" max="256" width="8.88671875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3.2" x14ac:dyDescent="0.25"/>
  <cols>
    <col min="1" max="256" width="8.8867187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Norwegian School Of Management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FGL90028</dc:creator>
  <cp:lastModifiedBy>Joakim</cp:lastModifiedBy>
  <dcterms:created xsi:type="dcterms:W3CDTF">2012-09-28T12:27:35Z</dcterms:created>
  <dcterms:modified xsi:type="dcterms:W3CDTF">2012-10-11T13:42:42Z</dcterms:modified>
</cp:coreProperties>
</file>